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0" windowWidth="15195" windowHeight="9120" activeTab="0"/>
  </bookViews>
  <sheets>
    <sheet name="Tabellen etc." sheetId="1" r:id="rId1"/>
    <sheet name="1 Bochum" sheetId="2" r:id="rId2"/>
    <sheet name="2 Bergisch Land" sheetId="3" r:id="rId3"/>
    <sheet name="3 Neheim" sheetId="4" r:id="rId4"/>
    <sheet name="4 Hardenberg" sheetId="5" r:id="rId5"/>
    <sheet name="5 Büttgen" sheetId="6" r:id="rId6"/>
    <sheet name="6 Witten" sheetId="7" r:id="rId7"/>
    <sheet name="Organisation" sheetId="8" r:id="rId8"/>
    <sheet name="Startplan" sheetId="9" r:id="rId9"/>
    <sheet name="Starter" sheetId="10" r:id="rId10"/>
  </sheets>
  <definedNames>
    <definedName name="_xlnm.Print_Area" localSheetId="7">'Organisation'!$A$1:$J$25</definedName>
    <definedName name="_xlnm.Print_Area" localSheetId="8">'Startplan'!$A$1:$L$27</definedName>
    <definedName name="_xlnm.Print_Area" localSheetId="0">'Tabellen etc.'!$A$1:$D$49</definedName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<sst xmlns="http://schemas.openxmlformats.org/spreadsheetml/2006/main" count="414" uniqueCount="152">
  <si>
    <t>Hein, Karsten</t>
  </si>
  <si>
    <t>Jung, Markus</t>
  </si>
  <si>
    <t>Eilert, Norbert</t>
  </si>
  <si>
    <t>Eilert, Phillip</t>
  </si>
  <si>
    <t>Dochat, Tobias</t>
  </si>
  <si>
    <t>Grapengeter, Gerno</t>
  </si>
  <si>
    <t>Eilert, Sigrid</t>
  </si>
  <si>
    <t>Guddat, Julian</t>
  </si>
  <si>
    <t>Schuster, Felix</t>
  </si>
  <si>
    <t>Nebe, Dirk</t>
  </si>
  <si>
    <t>Legisa, Valentino</t>
  </si>
  <si>
    <t>Ossadnik, William</t>
  </si>
  <si>
    <t>Bublitz, Wolf</t>
  </si>
  <si>
    <t>Jablonowski, Ingo</t>
  </si>
  <si>
    <t>Dolleck, Carsten</t>
  </si>
  <si>
    <t>Hellmann, Christian</t>
  </si>
  <si>
    <t>Kurtz, Patrick</t>
  </si>
  <si>
    <t>Löhr, Michael</t>
  </si>
  <si>
    <t>Hufschmidt, Klaus</t>
  </si>
  <si>
    <t>Heilmann, Horst</t>
  </si>
  <si>
    <t>Faßbender, Markus</t>
  </si>
  <si>
    <t>Wieser, Rene</t>
  </si>
  <si>
    <t>Schöbel, Manfred</t>
  </si>
  <si>
    <t>Haubeil, Reinhard</t>
  </si>
  <si>
    <t>Becker, Gerd</t>
  </si>
  <si>
    <t>Ahrentropp, Mabel</t>
  </si>
  <si>
    <t>Friedrich, Melanie</t>
  </si>
  <si>
    <t>Hoose, Wilfried</t>
  </si>
  <si>
    <t>Höpner, Peter</t>
  </si>
  <si>
    <t>Morgenstern, Angelika</t>
  </si>
  <si>
    <t>Meier, Siegfried</t>
  </si>
  <si>
    <t>Ebert, Alfred</t>
  </si>
  <si>
    <t>Hansen, Pascal</t>
  </si>
  <si>
    <t>Löhr, Michael (BOC)</t>
  </si>
  <si>
    <t>Jung, Markus (BGL)</t>
  </si>
  <si>
    <t>Pahl, Horst</t>
  </si>
  <si>
    <t>Vahle, Monika</t>
  </si>
  <si>
    <t>Adam, Herbert</t>
  </si>
  <si>
    <t>Beckmann, Thomas</t>
  </si>
  <si>
    <t>Reese, Andreas</t>
  </si>
  <si>
    <t>Liedhegener, Peter</t>
  </si>
  <si>
    <t>Reese, Maike</t>
  </si>
  <si>
    <t>Rösener, Detlev</t>
  </si>
  <si>
    <t>Reh, Bernd</t>
  </si>
  <si>
    <t>ASW-8</t>
  </si>
  <si>
    <t>ASW-10</t>
  </si>
  <si>
    <t>ASW-11</t>
  </si>
  <si>
    <t>ASW-9</t>
  </si>
  <si>
    <t>ASW-12</t>
  </si>
  <si>
    <t>ASW-13</t>
  </si>
  <si>
    <t>BGL-8</t>
  </si>
  <si>
    <t>BOC-8</t>
  </si>
  <si>
    <t>BOC-9</t>
  </si>
  <si>
    <t>BGL-9</t>
  </si>
  <si>
    <t>NEH-8</t>
  </si>
  <si>
    <t>BOC-10</t>
  </si>
  <si>
    <t>BOC-11</t>
  </si>
  <si>
    <t>Kalhöfer, Anna</t>
  </si>
  <si>
    <t>ASW-14</t>
  </si>
  <si>
    <t>Abbr./Krankheit</t>
  </si>
  <si>
    <t>Eilert, Phillip / Sigrid</t>
  </si>
  <si>
    <t>WIT-Herbede</t>
  </si>
  <si>
    <t>Summe</t>
  </si>
  <si>
    <t>Gesamt</t>
  </si>
  <si>
    <t>Platz</t>
  </si>
  <si>
    <t>Verein</t>
  </si>
  <si>
    <t>Organisation</t>
  </si>
  <si>
    <t>Turnierleiter</t>
  </si>
  <si>
    <t>Schiedsgericht</t>
  </si>
  <si>
    <t>Oberschiedsrichter</t>
  </si>
  <si>
    <t>Schiedsrichter</t>
  </si>
  <si>
    <t>Ersatzschiedsrichter</t>
  </si>
  <si>
    <t>Spieltag etc.</t>
  </si>
  <si>
    <t>Datum</t>
  </si>
  <si>
    <t>Mannschaft</t>
  </si>
  <si>
    <t>Pkt</t>
  </si>
  <si>
    <t>Schl.</t>
  </si>
  <si>
    <t>Ort+Datum</t>
  </si>
  <si>
    <t>Ort</t>
  </si>
  <si>
    <t xml:space="preserve"> </t>
  </si>
  <si>
    <t>Nr.</t>
  </si>
  <si>
    <t>E</t>
  </si>
  <si>
    <t>Strafp.</t>
  </si>
  <si>
    <t>ausgew.</t>
  </si>
  <si>
    <t>eingew.</t>
  </si>
  <si>
    <t>Ersatz</t>
  </si>
  <si>
    <t>Einzelspieler</t>
  </si>
  <si>
    <t>Ges.</t>
  </si>
  <si>
    <t>R 1</t>
  </si>
  <si>
    <t>R 2</t>
  </si>
  <si>
    <t>R 3</t>
  </si>
  <si>
    <t>R 4</t>
  </si>
  <si>
    <t>Runde</t>
  </si>
  <si>
    <t>Bahn</t>
  </si>
  <si>
    <t>nach Schlag</t>
  </si>
  <si>
    <t>Pkt./Schlag alt:</t>
  </si>
  <si>
    <t>Spielgruppe</t>
  </si>
  <si>
    <t>Name</t>
  </si>
  <si>
    <t>Spieler 1</t>
  </si>
  <si>
    <t>Spieler 2</t>
  </si>
  <si>
    <t>Spieler 3</t>
  </si>
  <si>
    <t>R1</t>
  </si>
  <si>
    <t>R2</t>
  </si>
  <si>
    <t>R3</t>
  </si>
  <si>
    <t>R4</t>
  </si>
  <si>
    <t>ASW</t>
  </si>
  <si>
    <t>-1</t>
  </si>
  <si>
    <t>-2</t>
  </si>
  <si>
    <t>-3</t>
  </si>
  <si>
    <t>-4</t>
  </si>
  <si>
    <t>-5</t>
  </si>
  <si>
    <t>-6</t>
  </si>
  <si>
    <t>-7</t>
  </si>
  <si>
    <t>Einzelspieler von Hand ab M19 ergänzen!</t>
  </si>
  <si>
    <t>Reihenfolge:</t>
  </si>
  <si>
    <t>Ausrichter:</t>
  </si>
  <si>
    <t>Hickert, Peter</t>
  </si>
  <si>
    <t>Greiffendorf, Hellmut</t>
  </si>
  <si>
    <t>Klein, Theo</t>
  </si>
  <si>
    <t>Lüttenberg, Winfried</t>
  </si>
  <si>
    <t>Jezierski, Marie-Luise</t>
  </si>
  <si>
    <t>Jezierski, Paul</t>
  </si>
  <si>
    <t>Eisermann, Bernd</t>
  </si>
  <si>
    <t>NBV, 2. Spieltag, NBV-Liga Staffel 1</t>
  </si>
  <si>
    <t>Witten-Herbede</t>
  </si>
  <si>
    <t>07.10.2012</t>
  </si>
  <si>
    <t>MGC "AS" Witten</t>
  </si>
  <si>
    <t>Tabor, Peter (ASW)</t>
  </si>
  <si>
    <t>BGV Bergisch Land</t>
  </si>
  <si>
    <t>BGSC Bochum</t>
  </si>
  <si>
    <t>BGS Hardenberg Pötter</t>
  </si>
  <si>
    <t>HMC Büttgen</t>
  </si>
  <si>
    <t>BOC</t>
  </si>
  <si>
    <t>BGL</t>
  </si>
  <si>
    <t>NEH</t>
  </si>
  <si>
    <t>HAR</t>
  </si>
  <si>
    <t>BÜT</t>
  </si>
  <si>
    <t>Battling, Hendrik</t>
  </si>
  <si>
    <t>Schmidt, Olaf</t>
  </si>
  <si>
    <t>Ebert, Alfred (HAR)</t>
  </si>
  <si>
    <t>Lenk, Rolf</t>
  </si>
  <si>
    <t>Bomblies, Wolfgang</t>
  </si>
  <si>
    <t>Fritzenkötter, Dietmar</t>
  </si>
  <si>
    <t>Fritzenkötter, Margot</t>
  </si>
  <si>
    <t>2. Spieltag</t>
  </si>
  <si>
    <t>Team des Tages</t>
  </si>
  <si>
    <t>Beste Einzelrunde</t>
  </si>
  <si>
    <t>delta min</t>
  </si>
  <si>
    <t>Startplan</t>
  </si>
  <si>
    <t>Stand vor dem Spieltag</t>
  </si>
  <si>
    <t>Stand nach dem Spieltag:</t>
  </si>
  <si>
    <t>MSK Neheim-Hüsten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</si>
</sst>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.00"/>
  </numFmts>
  <fonts count="45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4"/>
      <name val="Comic Sans MS"/>
      <family val="4"/>
    </font>
    <font>
      <sz val="24"/>
      <color indexed="11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1" applyNumberFormat="0" applyAlignment="0" applyProtection="0"/>
    <xf numFmtId="0" fontId="31" fillId="32" borderId="2" applyNumberFormat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2" fillId="33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34" borderId="0" applyNumberFormat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6" fillId="35" borderId="0" applyNumberFormat="0" applyBorder="0" applyAlignment="0" applyProtection="0"/>
    <xf numFmtId="0" fontId="0" fillId="36" borderId="4" applyNumberFormat="0" applyFont="0" applyAlignment="0" applyProtection="0"/>
    <xf numFmtId="9" fontId="0" fillId="0" borderId="0" applyFon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9" applyNumberFormat="0" applyAlignment="0" applyProtection="0"/>
  </cellStyleXfs>
  <cellXfs count="77">
    <xf numFmtId="0" fontId="0" fillId="0" borderId="0" xfId="0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9" borderId="10" xfId="0" applyFont="1" applyFill="1" applyBorder="1" applyAlignment="1">
      <alignment/>
    </xf>
    <xf numFmtId="0" fontId="0" fillId="40" borderId="0" xfId="0" applyFill="1" applyAlignment="1">
      <alignment/>
    </xf>
    <xf numFmtId="1" fontId="4" fillId="0" borderId="11" xfId="0" applyNumberFormat="1" applyFont="1" applyBorder="1" applyAlignment="1">
      <alignment horizontal="right" vertical="center"/>
    </xf>
    <xf numFmtId="173" fontId="7" fillId="0" borderId="12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right" vertical="center"/>
    </xf>
    <xf numFmtId="173" fontId="7" fillId="0" borderId="15" xfId="0" applyNumberFormat="1" applyFont="1" applyBorder="1" applyAlignment="1">
      <alignment horizontal="left" vertical="top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39" borderId="2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39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8" fillId="0" borderId="0" xfId="0" applyFont="1" applyFill="1" applyBorder="1" applyAlignment="1">
      <alignment horizontal="center" textRotation="90"/>
    </xf>
    <xf numFmtId="14" fontId="0" fillId="0" borderId="0" xfId="0" applyNumberFormat="1" applyAlignment="1" quotePrefix="1">
      <alignment/>
    </xf>
    <xf numFmtId="1" fontId="4" fillId="0" borderId="24" xfId="0" applyNumberFormat="1" applyFont="1" applyBorder="1" applyAlignment="1">
      <alignment horizontal="right" vertical="center"/>
    </xf>
    <xf numFmtId="173" fontId="7" fillId="0" borderId="29" xfId="0" applyNumberFormat="1" applyFont="1" applyBorder="1" applyAlignment="1">
      <alignment horizontal="left" vertical="top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3" fontId="7" fillId="0" borderId="32" xfId="0" applyNumberFormat="1" applyFont="1" applyBorder="1" applyAlignment="1">
      <alignment horizontal="left" vertical="top"/>
    </xf>
    <xf numFmtId="173" fontId="7" fillId="0" borderId="33" xfId="0" applyNumberFormat="1" applyFont="1" applyBorder="1" applyAlignment="1">
      <alignment horizontal="left" vertical="top"/>
    </xf>
    <xf numFmtId="173" fontId="7" fillId="0" borderId="34" xfId="0" applyNumberFormat="1" applyFont="1" applyBorder="1" applyAlignment="1">
      <alignment horizontal="left" vertical="top"/>
    </xf>
    <xf numFmtId="0" fontId="10" fillId="0" borderId="1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4" fillId="0" borderId="32" xfId="0" applyNumberFormat="1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 vertical="center"/>
    </xf>
    <xf numFmtId="1" fontId="4" fillId="0" borderId="34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/>
    </xf>
    <xf numFmtId="0" fontId="4" fillId="0" borderId="23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Euro" xfId="64"/>
    <cellStyle name="Gut" xfId="65"/>
    <cellStyle name="Hyperlink" xfId="66"/>
    <cellStyle name="Comma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bestFit="1" customWidth="1"/>
    <col min="2" max="2" width="32.8515625" style="0" bestFit="1" customWidth="1"/>
    <col min="3" max="3" width="5.7109375" style="0" bestFit="1" customWidth="1"/>
    <col min="4" max="4" width="5.28125" style="0" bestFit="1" customWidth="1"/>
  </cols>
  <sheetData>
    <row r="1" spans="1:2" ht="12.75">
      <c r="A1" t="s">
        <v>72</v>
      </c>
      <c r="B1" t="s">
        <v>123</v>
      </c>
    </row>
    <row r="2" spans="1:2" ht="12.75">
      <c r="A2" t="s">
        <v>78</v>
      </c>
      <c r="B2" t="s">
        <v>124</v>
      </c>
    </row>
    <row r="3" spans="1:2" ht="12.75">
      <c r="A3" t="s">
        <v>73</v>
      </c>
      <c r="B3" s="38" t="s">
        <v>125</v>
      </c>
    </row>
    <row r="5" spans="1:2" ht="12.75">
      <c r="A5" t="s">
        <v>115</v>
      </c>
      <c r="B5" t="s">
        <v>126</v>
      </c>
    </row>
    <row r="7" spans="1:6" ht="12.75">
      <c r="A7" t="s">
        <v>149</v>
      </c>
      <c r="F7" s="5">
        <v>41189</v>
      </c>
    </row>
    <row r="8" spans="1:8" ht="12.75">
      <c r="A8" t="s">
        <v>64</v>
      </c>
      <c r="B8" t="s">
        <v>74</v>
      </c>
      <c r="C8" t="s">
        <v>75</v>
      </c>
      <c r="D8" t="s">
        <v>76</v>
      </c>
      <c r="F8" t="s">
        <v>61</v>
      </c>
      <c r="H8" t="s">
        <v>114</v>
      </c>
    </row>
    <row r="9" spans="1:8" ht="12.75">
      <c r="A9">
        <v>1</v>
      </c>
      <c r="B9" t="s">
        <v>129</v>
      </c>
      <c r="C9" s="60">
        <v>10</v>
      </c>
      <c r="D9">
        <v>716</v>
      </c>
      <c r="E9" s="66" t="s">
        <v>132</v>
      </c>
      <c r="F9">
        <f>MAX('1 Bochum'!$B$5:$K$13)</f>
        <v>596</v>
      </c>
      <c r="H9" s="11" t="s">
        <v>105</v>
      </c>
    </row>
    <row r="10" spans="1:8" ht="12.75">
      <c r="A10">
        <v>2</v>
      </c>
      <c r="B10" t="s">
        <v>128</v>
      </c>
      <c r="C10" s="60">
        <v>8</v>
      </c>
      <c r="D10">
        <v>731</v>
      </c>
      <c r="E10" s="66" t="s">
        <v>133</v>
      </c>
      <c r="F10">
        <f>MAX('2 Bergisch Land'!$B$5:$K$13)</f>
        <v>609</v>
      </c>
      <c r="H10" s="11" t="s">
        <v>136</v>
      </c>
    </row>
    <row r="11" spans="1:8" ht="12.75">
      <c r="A11">
        <v>3</v>
      </c>
      <c r="B11" t="s">
        <v>151</v>
      </c>
      <c r="C11" s="60">
        <v>6</v>
      </c>
      <c r="D11">
        <v>738</v>
      </c>
      <c r="E11" s="66" t="s">
        <v>134</v>
      </c>
      <c r="F11">
        <f>MAX('3 Neheim'!$B$5:$K$13)</f>
        <v>617</v>
      </c>
      <c r="H11" s="11" t="s">
        <v>135</v>
      </c>
    </row>
    <row r="12" spans="1:8" ht="12.75">
      <c r="A12">
        <v>4</v>
      </c>
      <c r="B12" t="s">
        <v>130</v>
      </c>
      <c r="C12" s="60">
        <v>4</v>
      </c>
      <c r="D12">
        <v>752</v>
      </c>
      <c r="E12" s="66" t="s">
        <v>135</v>
      </c>
      <c r="F12">
        <f>MAX('4 Hardenberg'!$B$5:$K$13)</f>
        <v>596</v>
      </c>
      <c r="H12" s="11" t="s">
        <v>134</v>
      </c>
    </row>
    <row r="13" spans="1:8" ht="12.75">
      <c r="A13">
        <v>5</v>
      </c>
      <c r="B13" t="s">
        <v>131</v>
      </c>
      <c r="C13" s="60">
        <v>2</v>
      </c>
      <c r="D13">
        <v>759</v>
      </c>
      <c r="E13" s="66" t="s">
        <v>136</v>
      </c>
      <c r="F13">
        <f>MAX('5 Büttgen'!$B$5:$K$13)</f>
        <v>620</v>
      </c>
      <c r="H13" s="11" t="s">
        <v>133</v>
      </c>
    </row>
    <row r="14" spans="1:8" ht="12.75">
      <c r="A14">
        <v>6</v>
      </c>
      <c r="B14" t="s">
        <v>126</v>
      </c>
      <c r="C14" s="60">
        <v>0</v>
      </c>
      <c r="D14">
        <v>767</v>
      </c>
      <c r="E14" s="66" t="s">
        <v>105</v>
      </c>
      <c r="F14">
        <f>MAX('6 Witten'!$B$5:$K$13)</f>
        <v>574</v>
      </c>
      <c r="H14" s="11" t="s">
        <v>132</v>
      </c>
    </row>
    <row r="16" spans="1:8" ht="12.75">
      <c r="A16" t="s">
        <v>67</v>
      </c>
      <c r="B16" t="s">
        <v>127</v>
      </c>
      <c r="G16" t="s">
        <v>147</v>
      </c>
      <c r="H16" s="11">
        <v>4</v>
      </c>
    </row>
    <row r="17" spans="1:7" ht="12.75">
      <c r="A17" t="s">
        <v>69</v>
      </c>
      <c r="B17" t="s">
        <v>139</v>
      </c>
      <c r="G17" t="s">
        <v>148</v>
      </c>
    </row>
    <row r="18" spans="1:2" ht="12.75">
      <c r="A18" t="s">
        <v>70</v>
      </c>
      <c r="B18" t="s">
        <v>33</v>
      </c>
    </row>
    <row r="19" spans="1:7" ht="12.75">
      <c r="A19" t="s">
        <v>70</v>
      </c>
      <c r="B19" t="s">
        <v>34</v>
      </c>
      <c r="F19" t="s">
        <v>77</v>
      </c>
      <c r="G19" s="5" t="str">
        <f>CONCATENATE(B2,", ",B3)</f>
        <v>Witten-Herbede, 07.10.2012</v>
      </c>
    </row>
    <row r="20" spans="6:7" ht="12.75">
      <c r="F20" t="s">
        <v>71</v>
      </c>
      <c r="G20" t="s">
        <v>79</v>
      </c>
    </row>
    <row r="21" spans="1:7" ht="12.75">
      <c r="A21" t="s">
        <v>144</v>
      </c>
      <c r="F21" t="s">
        <v>71</v>
      </c>
      <c r="G21" t="s">
        <v>79</v>
      </c>
    </row>
    <row r="22" spans="1:4" ht="12.75">
      <c r="A22" t="s">
        <v>64</v>
      </c>
      <c r="B22" t="s">
        <v>74</v>
      </c>
      <c r="C22" t="s">
        <v>75</v>
      </c>
      <c r="D22" t="s">
        <v>76</v>
      </c>
    </row>
    <row r="23" spans="1:4" ht="12.75">
      <c r="A23">
        <v>1</v>
      </c>
      <c r="B23" t="s">
        <v>126</v>
      </c>
      <c r="C23">
        <v>10</v>
      </c>
      <c r="D23">
        <v>574</v>
      </c>
    </row>
    <row r="24" spans="1:4" ht="12.75">
      <c r="A24">
        <v>2</v>
      </c>
      <c r="B24" t="s">
        <v>130</v>
      </c>
      <c r="C24">
        <v>7</v>
      </c>
      <c r="D24">
        <v>596</v>
      </c>
    </row>
    <row r="25" spans="2:4" ht="12.75">
      <c r="B25" t="s">
        <v>129</v>
      </c>
      <c r="C25">
        <v>7</v>
      </c>
      <c r="D25">
        <v>596</v>
      </c>
    </row>
    <row r="26" spans="1:4" ht="12.75">
      <c r="A26">
        <v>4</v>
      </c>
      <c r="B26" t="s">
        <v>128</v>
      </c>
      <c r="C26">
        <v>4</v>
      </c>
      <c r="D26">
        <v>609</v>
      </c>
    </row>
    <row r="27" spans="1:4" ht="12.75">
      <c r="A27">
        <v>5</v>
      </c>
      <c r="B27" t="s">
        <v>151</v>
      </c>
      <c r="C27">
        <v>2</v>
      </c>
      <c r="D27">
        <v>617</v>
      </c>
    </row>
    <row r="28" spans="1:4" ht="12.75">
      <c r="A28">
        <v>6</v>
      </c>
      <c r="B28" t="s">
        <v>131</v>
      </c>
      <c r="C28">
        <v>0</v>
      </c>
      <c r="D28">
        <v>620</v>
      </c>
    </row>
    <row r="30" ht="12.75">
      <c r="A30" s="67" t="s">
        <v>150</v>
      </c>
    </row>
    <row r="31" spans="1:4" ht="12.75">
      <c r="A31" t="s">
        <v>64</v>
      </c>
      <c r="B31" t="s">
        <v>74</v>
      </c>
      <c r="C31" t="s">
        <v>75</v>
      </c>
      <c r="D31" t="s">
        <v>76</v>
      </c>
    </row>
    <row r="32" spans="1:4" ht="12.75">
      <c r="A32">
        <v>1</v>
      </c>
      <c r="B32" t="s">
        <v>129</v>
      </c>
      <c r="C32" s="60">
        <v>17</v>
      </c>
      <c r="D32">
        <v>1312</v>
      </c>
    </row>
    <row r="33" spans="1:4" ht="12.75">
      <c r="A33">
        <v>2</v>
      </c>
      <c r="B33" t="s">
        <v>128</v>
      </c>
      <c r="C33" s="60">
        <v>12</v>
      </c>
      <c r="D33">
        <v>1340</v>
      </c>
    </row>
    <row r="34" spans="1:4" ht="12.75">
      <c r="A34">
        <v>3</v>
      </c>
      <c r="B34" t="s">
        <v>130</v>
      </c>
      <c r="C34" s="60">
        <v>11</v>
      </c>
      <c r="D34">
        <v>1348</v>
      </c>
    </row>
    <row r="35" spans="1:4" ht="12.75">
      <c r="A35">
        <v>4</v>
      </c>
      <c r="B35" t="s">
        <v>126</v>
      </c>
      <c r="C35" s="60">
        <v>10</v>
      </c>
      <c r="D35">
        <v>1341</v>
      </c>
    </row>
    <row r="36" spans="1:4" ht="12.75">
      <c r="A36">
        <v>5</v>
      </c>
      <c r="B36" t="s">
        <v>151</v>
      </c>
      <c r="C36" s="60">
        <v>8</v>
      </c>
      <c r="D36">
        <v>1355</v>
      </c>
    </row>
    <row r="37" spans="1:4" ht="12.75">
      <c r="A37">
        <v>6</v>
      </c>
      <c r="B37" t="s">
        <v>131</v>
      </c>
      <c r="C37" s="60">
        <v>2</v>
      </c>
      <c r="D37">
        <v>1379</v>
      </c>
    </row>
    <row r="39" ht="12.75">
      <c r="A39" t="s">
        <v>145</v>
      </c>
    </row>
    <row r="40" spans="1:3" ht="12.75">
      <c r="A40" t="s">
        <v>137</v>
      </c>
      <c r="B40" t="s">
        <v>126</v>
      </c>
      <c r="C40">
        <v>88</v>
      </c>
    </row>
    <row r="41" spans="1:3" ht="12.75">
      <c r="A41" t="s">
        <v>116</v>
      </c>
      <c r="B41" t="s">
        <v>126</v>
      </c>
      <c r="C41">
        <v>89</v>
      </c>
    </row>
    <row r="42" spans="1:3" ht="12.75">
      <c r="A42" t="s">
        <v>23</v>
      </c>
      <c r="B42" t="s">
        <v>131</v>
      </c>
      <c r="C42">
        <v>91</v>
      </c>
    </row>
    <row r="43" spans="1:3" ht="12.75">
      <c r="A43" t="s">
        <v>118</v>
      </c>
      <c r="B43" t="s">
        <v>126</v>
      </c>
      <c r="C43">
        <v>91</v>
      </c>
    </row>
    <row r="44" spans="1:3" ht="12.75">
      <c r="A44" t="s">
        <v>138</v>
      </c>
      <c r="B44" t="s">
        <v>126</v>
      </c>
      <c r="C44">
        <v>91</v>
      </c>
    </row>
    <row r="45" spans="1:3" ht="12.75">
      <c r="A45" t="s">
        <v>12</v>
      </c>
      <c r="B45" t="s">
        <v>129</v>
      </c>
      <c r="C45">
        <v>92</v>
      </c>
    </row>
    <row r="46" spans="1:3" ht="12.75">
      <c r="A46" t="s">
        <v>142</v>
      </c>
      <c r="B46" t="s">
        <v>126</v>
      </c>
      <c r="C46">
        <v>92</v>
      </c>
    </row>
    <row r="48" ht="12.75">
      <c r="A48" t="s">
        <v>146</v>
      </c>
    </row>
    <row r="49" spans="1:3" ht="12.75">
      <c r="A49" t="s">
        <v>23</v>
      </c>
      <c r="B49" t="s">
        <v>131</v>
      </c>
      <c r="C49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4">
      <selection activeCell="D18" sqref="D18"/>
    </sheetView>
  </sheetViews>
  <sheetFormatPr defaultColWidth="11.421875" defaultRowHeight="12.75"/>
  <cols>
    <col min="1" max="1" width="5.00390625" style="0" bestFit="1" customWidth="1"/>
    <col min="2" max="2" width="3.00390625" style="0" bestFit="1" customWidth="1"/>
    <col min="3" max="3" width="7.140625" style="0" bestFit="1" customWidth="1"/>
    <col min="4" max="4" width="21.421875" style="0" bestFit="1" customWidth="1"/>
    <col min="6" max="6" width="21.00390625" style="0" bestFit="1" customWidth="1"/>
  </cols>
  <sheetData>
    <row r="1" spans="1:4" ht="12.75">
      <c r="A1" t="s">
        <v>132</v>
      </c>
      <c r="B1">
        <v>1</v>
      </c>
      <c r="C1" t="str">
        <f>CONCATENATE(A1,"-",B1)</f>
        <v>BOC-1</v>
      </c>
      <c r="D1" s="11" t="s">
        <v>9</v>
      </c>
    </row>
    <row r="2" spans="1:7" ht="12.75">
      <c r="A2" t="str">
        <f>A1</f>
        <v>BOC</v>
      </c>
      <c r="B2">
        <v>2</v>
      </c>
      <c r="C2" t="str">
        <f aca="true" t="shared" si="0" ref="C2:C79">CONCATENATE(A2,"-",B2)</f>
        <v>BOC-2</v>
      </c>
      <c r="D2" s="11" t="s">
        <v>10</v>
      </c>
      <c r="G2" s="61"/>
    </row>
    <row r="3" spans="1:7" ht="12.75">
      <c r="A3" t="str">
        <f aca="true" t="shared" si="1" ref="A3:A72">A2</f>
        <v>BOC</v>
      </c>
      <c r="B3">
        <v>3</v>
      </c>
      <c r="C3" t="str">
        <f t="shared" si="0"/>
        <v>BOC-3</v>
      </c>
      <c r="D3" s="11" t="s">
        <v>11</v>
      </c>
      <c r="G3" s="61"/>
    </row>
    <row r="4" spans="1:7" ht="12.75">
      <c r="A4" t="str">
        <f t="shared" si="1"/>
        <v>BOC</v>
      </c>
      <c r="B4">
        <v>4</v>
      </c>
      <c r="C4" t="str">
        <f t="shared" si="0"/>
        <v>BOC-4</v>
      </c>
      <c r="D4" s="11" t="s">
        <v>12</v>
      </c>
      <c r="G4" s="61"/>
    </row>
    <row r="5" spans="1:7" ht="12.75">
      <c r="A5" t="str">
        <f t="shared" si="1"/>
        <v>BOC</v>
      </c>
      <c r="B5">
        <v>5</v>
      </c>
      <c r="C5" t="str">
        <f t="shared" si="0"/>
        <v>BOC-5</v>
      </c>
      <c r="D5" s="11" t="s">
        <v>13</v>
      </c>
      <c r="G5" s="61"/>
    </row>
    <row r="6" spans="1:7" ht="12.75">
      <c r="A6" t="str">
        <f t="shared" si="1"/>
        <v>BOC</v>
      </c>
      <c r="B6">
        <v>6</v>
      </c>
      <c r="C6" t="str">
        <f t="shared" si="0"/>
        <v>BOC-6</v>
      </c>
      <c r="D6" s="11" t="s">
        <v>14</v>
      </c>
      <c r="G6" s="61"/>
    </row>
    <row r="7" spans="1:7" ht="12.75">
      <c r="A7" t="str">
        <f t="shared" si="1"/>
        <v>BOC</v>
      </c>
      <c r="B7">
        <v>7</v>
      </c>
      <c r="C7" t="str">
        <f t="shared" si="0"/>
        <v>BOC-7</v>
      </c>
      <c r="D7" s="11" t="s">
        <v>15</v>
      </c>
      <c r="G7" s="61"/>
    </row>
    <row r="8" spans="1:7" ht="12.75">
      <c r="A8" t="str">
        <f t="shared" si="1"/>
        <v>BOC</v>
      </c>
      <c r="B8">
        <v>8</v>
      </c>
      <c r="C8" t="str">
        <f t="shared" si="0"/>
        <v>BOC-8</v>
      </c>
      <c r="D8" s="11" t="s">
        <v>16</v>
      </c>
      <c r="G8" s="61"/>
    </row>
    <row r="9" spans="1:4" ht="12.75">
      <c r="A9" t="str">
        <f t="shared" si="1"/>
        <v>BOC</v>
      </c>
      <c r="B9">
        <v>9</v>
      </c>
      <c r="C9" t="str">
        <f t="shared" si="0"/>
        <v>BOC-9</v>
      </c>
      <c r="D9" s="11" t="s">
        <v>17</v>
      </c>
    </row>
    <row r="10" spans="1:4" ht="12.75">
      <c r="A10" t="str">
        <f t="shared" si="1"/>
        <v>BOC</v>
      </c>
      <c r="B10">
        <v>10</v>
      </c>
      <c r="C10" t="str">
        <f t="shared" si="0"/>
        <v>BOC-10</v>
      </c>
      <c r="D10" s="11" t="s">
        <v>18</v>
      </c>
    </row>
    <row r="11" spans="1:4" ht="12.75">
      <c r="A11" t="str">
        <f>A10</f>
        <v>BOC</v>
      </c>
      <c r="B11">
        <v>11</v>
      </c>
      <c r="C11" t="str">
        <f>CONCATENATE(A11,"-",B11)</f>
        <v>BOC-11</v>
      </c>
      <c r="D11" s="11" t="s">
        <v>19</v>
      </c>
    </row>
    <row r="12" spans="1:4" ht="12.75">
      <c r="A12" t="str">
        <f>A11</f>
        <v>BOC</v>
      </c>
      <c r="B12">
        <v>12</v>
      </c>
      <c r="C12" t="str">
        <f>CONCATENATE(A12,"-",B12)</f>
        <v>BOC-12</v>
      </c>
      <c r="D12" s="11" t="s">
        <v>79</v>
      </c>
    </row>
    <row r="13" spans="1:4" ht="12.75">
      <c r="A13" t="str">
        <f>A12</f>
        <v>BOC</v>
      </c>
      <c r="B13">
        <v>13</v>
      </c>
      <c r="C13" t="str">
        <f>CONCATENATE(A13,"-",B13)</f>
        <v>BOC-13</v>
      </c>
      <c r="D13" s="11" t="s">
        <v>79</v>
      </c>
    </row>
    <row r="14" spans="1:4" ht="12.75">
      <c r="A14" t="s">
        <v>133</v>
      </c>
      <c r="B14">
        <v>1</v>
      </c>
      <c r="C14" t="str">
        <f t="shared" si="0"/>
        <v>BGL-1</v>
      </c>
      <c r="D14" s="11" t="s">
        <v>0</v>
      </c>
    </row>
    <row r="15" spans="1:4" ht="12.75">
      <c r="A15" t="str">
        <f t="shared" si="1"/>
        <v>BGL</v>
      </c>
      <c r="B15">
        <v>2</v>
      </c>
      <c r="C15" t="str">
        <f t="shared" si="0"/>
        <v>BGL-2</v>
      </c>
      <c r="D15" s="11" t="s">
        <v>1</v>
      </c>
    </row>
    <row r="16" spans="1:4" ht="12.75">
      <c r="A16" t="str">
        <f t="shared" si="1"/>
        <v>BGL</v>
      </c>
      <c r="B16">
        <v>3</v>
      </c>
      <c r="C16" t="str">
        <f t="shared" si="0"/>
        <v>BGL-3</v>
      </c>
      <c r="D16" s="11" t="s">
        <v>2</v>
      </c>
    </row>
    <row r="17" spans="1:7" ht="12.75">
      <c r="A17" t="str">
        <f t="shared" si="1"/>
        <v>BGL</v>
      </c>
      <c r="B17">
        <v>4</v>
      </c>
      <c r="C17" t="str">
        <f t="shared" si="0"/>
        <v>BGL-4</v>
      </c>
      <c r="D17" s="11" t="s">
        <v>60</v>
      </c>
      <c r="G17" s="61"/>
    </row>
    <row r="18" spans="1:4" ht="12.75">
      <c r="A18" t="str">
        <f t="shared" si="1"/>
        <v>BGL</v>
      </c>
      <c r="B18">
        <v>5</v>
      </c>
      <c r="C18" t="str">
        <f t="shared" si="0"/>
        <v>BGL-5</v>
      </c>
      <c r="D18" s="11" t="s">
        <v>4</v>
      </c>
    </row>
    <row r="19" spans="1:4" ht="12.75">
      <c r="A19" t="str">
        <f t="shared" si="1"/>
        <v>BGL</v>
      </c>
      <c r="B19">
        <v>6</v>
      </c>
      <c r="C19" t="str">
        <f t="shared" si="0"/>
        <v>BGL-6</v>
      </c>
      <c r="D19" s="11" t="s">
        <v>5</v>
      </c>
    </row>
    <row r="20" spans="1:4" ht="12.75">
      <c r="A20" t="str">
        <f t="shared" si="1"/>
        <v>BGL</v>
      </c>
      <c r="B20">
        <v>7</v>
      </c>
      <c r="C20" t="str">
        <f t="shared" si="0"/>
        <v>BGL-7</v>
      </c>
      <c r="D20" s="11" t="s">
        <v>6</v>
      </c>
    </row>
    <row r="21" spans="1:4" ht="12.75">
      <c r="A21" t="str">
        <f t="shared" si="1"/>
        <v>BGL</v>
      </c>
      <c r="B21">
        <v>8</v>
      </c>
      <c r="C21" t="str">
        <f aca="true" t="shared" si="2" ref="C21:C26">CONCATENATE(A21,"-",B21)</f>
        <v>BGL-8</v>
      </c>
      <c r="D21" s="11" t="s">
        <v>7</v>
      </c>
    </row>
    <row r="22" spans="1:4" ht="12.75">
      <c r="A22" t="str">
        <f t="shared" si="1"/>
        <v>BGL</v>
      </c>
      <c r="B22">
        <v>9</v>
      </c>
      <c r="C22" t="str">
        <f t="shared" si="2"/>
        <v>BGL-9</v>
      </c>
      <c r="D22" s="11" t="s">
        <v>8</v>
      </c>
    </row>
    <row r="23" spans="1:4" ht="12.75">
      <c r="A23" t="str">
        <f t="shared" si="1"/>
        <v>BGL</v>
      </c>
      <c r="B23">
        <v>10</v>
      </c>
      <c r="C23" t="str">
        <f t="shared" si="2"/>
        <v>BGL-10</v>
      </c>
      <c r="D23" s="11" t="s">
        <v>79</v>
      </c>
    </row>
    <row r="24" spans="1:4" ht="12.75">
      <c r="A24" t="str">
        <f t="shared" si="1"/>
        <v>BGL</v>
      </c>
      <c r="B24">
        <v>11</v>
      </c>
      <c r="C24" t="str">
        <f t="shared" si="2"/>
        <v>BGL-11</v>
      </c>
      <c r="D24" s="11" t="s">
        <v>79</v>
      </c>
    </row>
    <row r="25" spans="1:4" ht="12.75">
      <c r="A25" t="str">
        <f t="shared" si="1"/>
        <v>BGL</v>
      </c>
      <c r="B25">
        <v>12</v>
      </c>
      <c r="C25" t="str">
        <f t="shared" si="2"/>
        <v>BGL-12</v>
      </c>
      <c r="D25" s="11" t="s">
        <v>79</v>
      </c>
    </row>
    <row r="26" spans="1:4" ht="12.75">
      <c r="A26" t="str">
        <f t="shared" si="1"/>
        <v>BGL</v>
      </c>
      <c r="B26">
        <v>13</v>
      </c>
      <c r="C26" t="str">
        <f t="shared" si="2"/>
        <v>BGL-13</v>
      </c>
      <c r="D26" s="11" t="s">
        <v>79</v>
      </c>
    </row>
    <row r="27" spans="1:4" ht="12.75">
      <c r="A27" t="s">
        <v>134</v>
      </c>
      <c r="B27">
        <v>1</v>
      </c>
      <c r="C27" t="str">
        <f t="shared" si="0"/>
        <v>NEH-1</v>
      </c>
      <c r="D27" s="11" t="s">
        <v>35</v>
      </c>
    </row>
    <row r="28" spans="1:4" ht="12.75">
      <c r="A28" t="str">
        <f t="shared" si="1"/>
        <v>NEH</v>
      </c>
      <c r="B28">
        <v>2</v>
      </c>
      <c r="C28" t="str">
        <f t="shared" si="0"/>
        <v>NEH-2</v>
      </c>
      <c r="D28" s="11" t="s">
        <v>36</v>
      </c>
    </row>
    <row r="29" spans="1:4" ht="12.75">
      <c r="A29" t="str">
        <f t="shared" si="1"/>
        <v>NEH</v>
      </c>
      <c r="B29">
        <v>3</v>
      </c>
      <c r="C29" t="str">
        <f t="shared" si="0"/>
        <v>NEH-3</v>
      </c>
      <c r="D29" s="11" t="s">
        <v>37</v>
      </c>
    </row>
    <row r="30" spans="1:4" ht="12.75">
      <c r="A30" t="str">
        <f t="shared" si="1"/>
        <v>NEH</v>
      </c>
      <c r="B30">
        <v>4</v>
      </c>
      <c r="C30" t="str">
        <f t="shared" si="0"/>
        <v>NEH-4</v>
      </c>
      <c r="D30" s="11" t="s">
        <v>38</v>
      </c>
    </row>
    <row r="31" spans="1:4" ht="12.75">
      <c r="A31" t="str">
        <f t="shared" si="1"/>
        <v>NEH</v>
      </c>
      <c r="B31">
        <v>5</v>
      </c>
      <c r="C31" t="str">
        <f t="shared" si="0"/>
        <v>NEH-5</v>
      </c>
      <c r="D31" s="11" t="s">
        <v>39</v>
      </c>
    </row>
    <row r="32" spans="1:4" ht="12.75">
      <c r="A32" t="str">
        <f t="shared" si="1"/>
        <v>NEH</v>
      </c>
      <c r="B32">
        <v>6</v>
      </c>
      <c r="C32" t="str">
        <f t="shared" si="0"/>
        <v>NEH-6</v>
      </c>
      <c r="D32" s="11" t="s">
        <v>40</v>
      </c>
    </row>
    <row r="33" spans="1:4" ht="12.75">
      <c r="A33" t="str">
        <f t="shared" si="1"/>
        <v>NEH</v>
      </c>
      <c r="B33">
        <v>7</v>
      </c>
      <c r="C33" t="str">
        <f t="shared" si="0"/>
        <v>NEH-7</v>
      </c>
      <c r="D33" s="11" t="s">
        <v>41</v>
      </c>
    </row>
    <row r="34" spans="1:4" ht="12.75">
      <c r="A34" t="str">
        <f t="shared" si="1"/>
        <v>NEH</v>
      </c>
      <c r="B34">
        <v>8</v>
      </c>
      <c r="C34" t="str">
        <f t="shared" si="0"/>
        <v>NEH-8</v>
      </c>
      <c r="D34" s="11" t="s">
        <v>42</v>
      </c>
    </row>
    <row r="35" spans="1:4" ht="12.75">
      <c r="A35" t="str">
        <f t="shared" si="1"/>
        <v>NEH</v>
      </c>
      <c r="B35">
        <v>9</v>
      </c>
      <c r="C35" t="str">
        <f t="shared" si="0"/>
        <v>NEH-9</v>
      </c>
      <c r="D35" s="11" t="s">
        <v>79</v>
      </c>
    </row>
    <row r="36" spans="1:4" ht="12.75">
      <c r="A36" t="str">
        <f t="shared" si="1"/>
        <v>NEH</v>
      </c>
      <c r="B36">
        <v>10</v>
      </c>
      <c r="C36" t="str">
        <f t="shared" si="0"/>
        <v>NEH-10</v>
      </c>
      <c r="D36" s="11" t="s">
        <v>79</v>
      </c>
    </row>
    <row r="37" spans="1:4" ht="12.75">
      <c r="A37" t="str">
        <f t="shared" si="1"/>
        <v>NEH</v>
      </c>
      <c r="B37">
        <v>11</v>
      </c>
      <c r="C37" t="str">
        <f t="shared" si="0"/>
        <v>NEH-11</v>
      </c>
      <c r="D37" s="11" t="s">
        <v>79</v>
      </c>
    </row>
    <row r="38" spans="1:4" ht="12.75">
      <c r="A38" t="str">
        <f t="shared" si="1"/>
        <v>NEH</v>
      </c>
      <c r="B38">
        <v>12</v>
      </c>
      <c r="C38" t="str">
        <f t="shared" si="0"/>
        <v>NEH-12</v>
      </c>
      <c r="D38" s="11" t="s">
        <v>79</v>
      </c>
    </row>
    <row r="39" spans="1:4" ht="12.75">
      <c r="A39" t="str">
        <f t="shared" si="1"/>
        <v>NEH</v>
      </c>
      <c r="B39">
        <v>13</v>
      </c>
      <c r="C39" t="str">
        <f>CONCATENATE(A39,"-",B39)</f>
        <v>NEH-13</v>
      </c>
      <c r="D39" s="11" t="s">
        <v>79</v>
      </c>
    </row>
    <row r="40" spans="1:4" ht="12.75">
      <c r="A40" t="s">
        <v>135</v>
      </c>
      <c r="B40">
        <v>1</v>
      </c>
      <c r="C40" t="str">
        <f t="shared" si="0"/>
        <v>HAR-1</v>
      </c>
      <c r="D40" s="11" t="s">
        <v>27</v>
      </c>
    </row>
    <row r="41" spans="1:4" ht="12.75">
      <c r="A41" t="str">
        <f t="shared" si="1"/>
        <v>HAR</v>
      </c>
      <c r="B41">
        <v>2</v>
      </c>
      <c r="C41" t="str">
        <f t="shared" si="0"/>
        <v>HAR-2</v>
      </c>
      <c r="D41" s="11" t="s">
        <v>28</v>
      </c>
    </row>
    <row r="42" spans="1:4" ht="12.75">
      <c r="A42" t="str">
        <f t="shared" si="1"/>
        <v>HAR</v>
      </c>
      <c r="B42">
        <v>3</v>
      </c>
      <c r="C42" t="str">
        <f t="shared" si="0"/>
        <v>HAR-3</v>
      </c>
      <c r="D42" s="11" t="s">
        <v>29</v>
      </c>
    </row>
    <row r="43" spans="1:4" ht="12.75">
      <c r="A43" t="str">
        <f t="shared" si="1"/>
        <v>HAR</v>
      </c>
      <c r="B43">
        <v>4</v>
      </c>
      <c r="C43" t="str">
        <f t="shared" si="0"/>
        <v>HAR-4</v>
      </c>
      <c r="D43" s="11" t="s">
        <v>30</v>
      </c>
    </row>
    <row r="44" spans="1:4" ht="12.75">
      <c r="A44" t="str">
        <f t="shared" si="1"/>
        <v>HAR</v>
      </c>
      <c r="B44">
        <v>5</v>
      </c>
      <c r="C44" t="str">
        <f t="shared" si="0"/>
        <v>HAR-5</v>
      </c>
      <c r="D44" s="11" t="s">
        <v>31</v>
      </c>
    </row>
    <row r="45" spans="1:4" ht="12.75">
      <c r="A45" t="str">
        <f t="shared" si="1"/>
        <v>HAR</v>
      </c>
      <c r="B45">
        <v>6</v>
      </c>
      <c r="C45" t="str">
        <f t="shared" si="0"/>
        <v>HAR-6</v>
      </c>
      <c r="D45" s="11" t="s">
        <v>32</v>
      </c>
    </row>
    <row r="46" spans="1:4" ht="12.75">
      <c r="A46" t="str">
        <f t="shared" si="1"/>
        <v>HAR</v>
      </c>
      <c r="B46">
        <v>7</v>
      </c>
      <c r="C46" t="str">
        <f t="shared" si="0"/>
        <v>HAR-7</v>
      </c>
      <c r="D46" s="11" t="s">
        <v>43</v>
      </c>
    </row>
    <row r="47" spans="1:4" ht="12.75">
      <c r="A47" t="str">
        <f t="shared" si="1"/>
        <v>HAR</v>
      </c>
      <c r="B47">
        <v>8</v>
      </c>
      <c r="C47" t="str">
        <f t="shared" si="0"/>
        <v>HAR-8</v>
      </c>
      <c r="D47" s="11" t="s">
        <v>79</v>
      </c>
    </row>
    <row r="48" spans="1:4" ht="12.75">
      <c r="A48" t="str">
        <f t="shared" si="1"/>
        <v>HAR</v>
      </c>
      <c r="B48">
        <v>9</v>
      </c>
      <c r="C48" t="str">
        <f t="shared" si="0"/>
        <v>HAR-9</v>
      </c>
      <c r="D48" s="11" t="s">
        <v>79</v>
      </c>
    </row>
    <row r="49" spans="1:4" ht="12.75">
      <c r="A49" t="str">
        <f t="shared" si="1"/>
        <v>HAR</v>
      </c>
      <c r="B49">
        <v>10</v>
      </c>
      <c r="C49" t="str">
        <f t="shared" si="0"/>
        <v>HAR-10</v>
      </c>
      <c r="D49" s="11" t="s">
        <v>79</v>
      </c>
    </row>
    <row r="50" spans="1:4" ht="12.75">
      <c r="A50" t="str">
        <f t="shared" si="1"/>
        <v>HAR</v>
      </c>
      <c r="B50">
        <v>11</v>
      </c>
      <c r="C50" t="str">
        <f t="shared" si="0"/>
        <v>HAR-11</v>
      </c>
      <c r="D50" s="11" t="s">
        <v>79</v>
      </c>
    </row>
    <row r="51" spans="1:4" ht="12.75">
      <c r="A51" t="str">
        <f t="shared" si="1"/>
        <v>HAR</v>
      </c>
      <c r="B51">
        <v>12</v>
      </c>
      <c r="C51" t="str">
        <f t="shared" si="0"/>
        <v>HAR-12</v>
      </c>
      <c r="D51" s="11" t="s">
        <v>79</v>
      </c>
    </row>
    <row r="52" spans="1:4" ht="12.75">
      <c r="A52" t="str">
        <f t="shared" si="1"/>
        <v>HAR</v>
      </c>
      <c r="B52">
        <v>13</v>
      </c>
      <c r="C52" t="str">
        <f>CONCATENATE(A52,"-",B52)</f>
        <v>HAR-13</v>
      </c>
      <c r="D52" s="11" t="s">
        <v>79</v>
      </c>
    </row>
    <row r="53" spans="1:7" ht="12.75">
      <c r="A53" t="s">
        <v>136</v>
      </c>
      <c r="B53">
        <v>1</v>
      </c>
      <c r="C53" t="str">
        <f t="shared" si="0"/>
        <v>BÜT-1</v>
      </c>
      <c r="D53" s="11" t="s">
        <v>20</v>
      </c>
      <c r="G53" s="61"/>
    </row>
    <row r="54" spans="1:7" ht="12.75">
      <c r="A54" t="str">
        <f t="shared" si="1"/>
        <v>BÜT</v>
      </c>
      <c r="B54">
        <v>2</v>
      </c>
      <c r="C54" t="str">
        <f t="shared" si="0"/>
        <v>BÜT-2</v>
      </c>
      <c r="D54" s="11" t="s">
        <v>21</v>
      </c>
      <c r="G54" s="61"/>
    </row>
    <row r="55" spans="1:4" ht="12.75">
      <c r="A55" t="str">
        <f t="shared" si="1"/>
        <v>BÜT</v>
      </c>
      <c r="B55">
        <v>3</v>
      </c>
      <c r="C55" t="str">
        <f t="shared" si="0"/>
        <v>BÜT-3</v>
      </c>
      <c r="D55" s="11" t="s">
        <v>22</v>
      </c>
    </row>
    <row r="56" spans="1:7" ht="12.75">
      <c r="A56" t="str">
        <f t="shared" si="1"/>
        <v>BÜT</v>
      </c>
      <c r="B56">
        <v>4</v>
      </c>
      <c r="C56" t="str">
        <f t="shared" si="0"/>
        <v>BÜT-4</v>
      </c>
      <c r="D56" s="11" t="s">
        <v>23</v>
      </c>
      <c r="G56" s="61"/>
    </row>
    <row r="57" spans="1:7" ht="12.75">
      <c r="A57" t="str">
        <f t="shared" si="1"/>
        <v>BÜT</v>
      </c>
      <c r="B57">
        <v>5</v>
      </c>
      <c r="C57" t="str">
        <f t="shared" si="0"/>
        <v>BÜT-5</v>
      </c>
      <c r="D57" s="11" t="s">
        <v>24</v>
      </c>
      <c r="G57" s="61"/>
    </row>
    <row r="58" spans="1:7" ht="12.75">
      <c r="A58" t="str">
        <f t="shared" si="1"/>
        <v>BÜT</v>
      </c>
      <c r="B58">
        <v>6</v>
      </c>
      <c r="C58" t="str">
        <f t="shared" si="0"/>
        <v>BÜT-6</v>
      </c>
      <c r="D58" s="11" t="s">
        <v>25</v>
      </c>
      <c r="G58" s="61"/>
    </row>
    <row r="59" spans="1:7" ht="12.75">
      <c r="A59" t="str">
        <f aca="true" t="shared" si="3" ref="A59:A65">A58</f>
        <v>BÜT</v>
      </c>
      <c r="B59">
        <v>7</v>
      </c>
      <c r="C59" t="str">
        <f aca="true" t="shared" si="4" ref="C59:C64">CONCATENATE(A59,"-",B59)</f>
        <v>BÜT-7</v>
      </c>
      <c r="D59" s="11" t="s">
        <v>26</v>
      </c>
      <c r="G59" s="61"/>
    </row>
    <row r="60" spans="1:7" ht="12.75">
      <c r="A60" t="str">
        <f t="shared" si="3"/>
        <v>BÜT</v>
      </c>
      <c r="B60">
        <v>8</v>
      </c>
      <c r="C60" t="str">
        <f t="shared" si="4"/>
        <v>BÜT-8</v>
      </c>
      <c r="D60" s="11" t="s">
        <v>79</v>
      </c>
      <c r="G60" s="61"/>
    </row>
    <row r="61" spans="1:7" ht="12.75">
      <c r="A61" t="str">
        <f t="shared" si="3"/>
        <v>BÜT</v>
      </c>
      <c r="B61">
        <v>9</v>
      </c>
      <c r="C61" t="str">
        <f t="shared" si="4"/>
        <v>BÜT-9</v>
      </c>
      <c r="D61" s="11" t="s">
        <v>79</v>
      </c>
      <c r="G61" s="61"/>
    </row>
    <row r="62" spans="1:4" ht="12.75">
      <c r="A62" t="str">
        <f t="shared" si="3"/>
        <v>BÜT</v>
      </c>
      <c r="B62">
        <v>10</v>
      </c>
      <c r="C62" t="str">
        <f t="shared" si="4"/>
        <v>BÜT-10</v>
      </c>
      <c r="D62" s="11" t="s">
        <v>79</v>
      </c>
    </row>
    <row r="63" spans="1:4" ht="12.75">
      <c r="A63" t="str">
        <f t="shared" si="3"/>
        <v>BÜT</v>
      </c>
      <c r="B63">
        <v>11</v>
      </c>
      <c r="C63" t="str">
        <f t="shared" si="4"/>
        <v>BÜT-11</v>
      </c>
      <c r="D63" s="11" t="s">
        <v>79</v>
      </c>
    </row>
    <row r="64" spans="1:4" ht="12.75">
      <c r="A64" t="str">
        <f t="shared" si="3"/>
        <v>BÜT</v>
      </c>
      <c r="B64">
        <v>12</v>
      </c>
      <c r="C64" t="str">
        <f t="shared" si="4"/>
        <v>BÜT-12</v>
      </c>
      <c r="D64" s="11" t="s">
        <v>79</v>
      </c>
    </row>
    <row r="65" spans="1:4" ht="12.75">
      <c r="A65" t="str">
        <f t="shared" si="3"/>
        <v>BÜT</v>
      </c>
      <c r="B65">
        <v>13</v>
      </c>
      <c r="C65" t="str">
        <f>CONCATENATE(A65,"-",B65)</f>
        <v>BÜT-13</v>
      </c>
      <c r="D65" s="11" t="s">
        <v>79</v>
      </c>
    </row>
    <row r="66" spans="1:4" ht="12.75">
      <c r="A66" t="s">
        <v>105</v>
      </c>
      <c r="B66">
        <v>1</v>
      </c>
      <c r="C66" t="str">
        <f t="shared" si="0"/>
        <v>ASW-1</v>
      </c>
      <c r="D66" s="11" t="s">
        <v>122</v>
      </c>
    </row>
    <row r="67" spans="1:4" ht="12.75">
      <c r="A67" t="str">
        <f t="shared" si="1"/>
        <v>ASW</v>
      </c>
      <c r="B67">
        <v>2</v>
      </c>
      <c r="C67" t="str">
        <f t="shared" si="0"/>
        <v>ASW-2</v>
      </c>
      <c r="D67" s="11" t="s">
        <v>119</v>
      </c>
    </row>
    <row r="68" spans="1:4" ht="12.75">
      <c r="A68" t="str">
        <f t="shared" si="1"/>
        <v>ASW</v>
      </c>
      <c r="B68">
        <v>3</v>
      </c>
      <c r="C68" t="str">
        <f t="shared" si="0"/>
        <v>ASW-3</v>
      </c>
      <c r="D68" s="11" t="s">
        <v>138</v>
      </c>
    </row>
    <row r="69" spans="1:4" ht="12.75">
      <c r="A69" t="str">
        <f t="shared" si="1"/>
        <v>ASW</v>
      </c>
      <c r="B69">
        <v>4</v>
      </c>
      <c r="C69" t="str">
        <f t="shared" si="0"/>
        <v>ASW-4</v>
      </c>
      <c r="D69" s="11" t="s">
        <v>117</v>
      </c>
    </row>
    <row r="70" spans="1:4" ht="12.75">
      <c r="A70" t="str">
        <f t="shared" si="1"/>
        <v>ASW</v>
      </c>
      <c r="B70">
        <v>5</v>
      </c>
      <c r="C70" t="str">
        <f t="shared" si="0"/>
        <v>ASW-5</v>
      </c>
      <c r="D70" s="11" t="s">
        <v>118</v>
      </c>
    </row>
    <row r="71" spans="1:4" ht="12.75">
      <c r="A71" t="str">
        <f t="shared" si="1"/>
        <v>ASW</v>
      </c>
      <c r="B71">
        <v>6</v>
      </c>
      <c r="C71" t="str">
        <f t="shared" si="0"/>
        <v>ASW-6</v>
      </c>
      <c r="D71" s="11" t="s">
        <v>137</v>
      </c>
    </row>
    <row r="72" spans="1:4" ht="12.75">
      <c r="A72" t="str">
        <f t="shared" si="1"/>
        <v>ASW</v>
      </c>
      <c r="B72">
        <v>7</v>
      </c>
      <c r="C72" t="str">
        <f t="shared" si="0"/>
        <v>ASW-7</v>
      </c>
      <c r="D72" s="11" t="s">
        <v>116</v>
      </c>
    </row>
    <row r="73" spans="1:4" ht="12.75">
      <c r="A73" t="str">
        <f aca="true" t="shared" si="5" ref="A73:A78">A72</f>
        <v>ASW</v>
      </c>
      <c r="B73">
        <v>8</v>
      </c>
      <c r="C73" t="str">
        <f t="shared" si="0"/>
        <v>ASW-8</v>
      </c>
      <c r="D73" s="11" t="s">
        <v>143</v>
      </c>
    </row>
    <row r="74" spans="1:4" ht="12.75">
      <c r="A74" t="str">
        <f t="shared" si="5"/>
        <v>ASW</v>
      </c>
      <c r="B74">
        <v>9</v>
      </c>
      <c r="C74" t="str">
        <f t="shared" si="0"/>
        <v>ASW-9</v>
      </c>
      <c r="D74" s="11" t="s">
        <v>142</v>
      </c>
    </row>
    <row r="75" spans="1:4" ht="12.75">
      <c r="A75" t="str">
        <f t="shared" si="5"/>
        <v>ASW</v>
      </c>
      <c r="B75">
        <v>10</v>
      </c>
      <c r="C75" t="str">
        <f t="shared" si="0"/>
        <v>ASW-10</v>
      </c>
      <c r="D75" s="11" t="s">
        <v>120</v>
      </c>
    </row>
    <row r="76" spans="1:4" ht="12.75">
      <c r="A76" t="str">
        <f t="shared" si="5"/>
        <v>ASW</v>
      </c>
      <c r="B76">
        <v>11</v>
      </c>
      <c r="C76" t="str">
        <f t="shared" si="0"/>
        <v>ASW-11</v>
      </c>
      <c r="D76" s="11" t="s">
        <v>140</v>
      </c>
    </row>
    <row r="77" spans="1:4" ht="12.75">
      <c r="A77" t="str">
        <f t="shared" si="5"/>
        <v>ASW</v>
      </c>
      <c r="B77">
        <v>12</v>
      </c>
      <c r="C77" t="str">
        <f>CONCATENATE(A77,"-",B77)</f>
        <v>ASW-12</v>
      </c>
      <c r="D77" s="11" t="s">
        <v>121</v>
      </c>
    </row>
    <row r="78" spans="1:6" ht="12.75">
      <c r="A78" t="str">
        <f t="shared" si="5"/>
        <v>ASW</v>
      </c>
      <c r="B78">
        <v>13</v>
      </c>
      <c r="C78" t="str">
        <f>CONCATENATE(A78,"-",B78)</f>
        <v>ASW-13</v>
      </c>
      <c r="D78" s="11" t="s">
        <v>141</v>
      </c>
      <c r="F78" s="11" t="s">
        <v>57</v>
      </c>
    </row>
    <row r="79" spans="1:4" ht="12.75">
      <c r="A79" t="str">
        <f>A76</f>
        <v>ASW</v>
      </c>
      <c r="B79">
        <v>14</v>
      </c>
      <c r="C79" t="str">
        <f t="shared" si="0"/>
        <v>ASW-14</v>
      </c>
      <c r="D79" s="11" t="s">
        <v>57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C1">
      <selection activeCell="N8" sqref="N8"/>
    </sheetView>
  </sheetViews>
  <sheetFormatPr defaultColWidth="11.421875" defaultRowHeight="12.75"/>
  <cols>
    <col min="1" max="1" width="11.28125" style="2" bestFit="1" customWidth="1"/>
    <col min="2" max="2" width="35.57421875" style="2" bestFit="1" customWidth="1"/>
    <col min="3" max="11" width="10.7109375" style="2" customWidth="1"/>
    <col min="12" max="16384" width="11.421875" style="2" customWidth="1"/>
  </cols>
  <sheetData>
    <row r="1" spans="1:11" ht="18">
      <c r="A1" s="2" t="s">
        <v>65</v>
      </c>
      <c r="B1" s="2" t="str">
        <f>'Tabellen etc.'!B9</f>
        <v>BGSC Bochum</v>
      </c>
      <c r="C1" s="68" t="s">
        <v>95</v>
      </c>
      <c r="D1" s="68"/>
      <c r="E1" s="2">
        <f>'Tabellen etc.'!C9</f>
        <v>10</v>
      </c>
      <c r="F1" s="2">
        <f>'Tabellen etc.'!D9</f>
        <v>716</v>
      </c>
      <c r="G1" s="2" t="s">
        <v>87</v>
      </c>
      <c r="K1" s="2" t="str">
        <f>VLOOKUP(B1,'Tabellen etc.'!B9:E14,4,FALSE)</f>
        <v>BOC</v>
      </c>
    </row>
    <row r="2" ht="4.5" customHeight="1"/>
    <row r="3" spans="1:2" ht="18.75" thickBot="1">
      <c r="A3" s="69" t="s">
        <v>74</v>
      </c>
      <c r="B3" s="69"/>
    </row>
    <row r="4" spans="1:11" ht="18.75" thickBot="1">
      <c r="A4" s="34" t="s">
        <v>80</v>
      </c>
      <c r="B4" s="35" t="s">
        <v>97</v>
      </c>
      <c r="C4" s="23" t="s">
        <v>88</v>
      </c>
      <c r="D4" s="33" t="s">
        <v>62</v>
      </c>
      <c r="E4" s="23" t="s">
        <v>89</v>
      </c>
      <c r="F4" s="33" t="s">
        <v>62</v>
      </c>
      <c r="G4" s="23" t="s">
        <v>90</v>
      </c>
      <c r="H4" s="33" t="s">
        <v>62</v>
      </c>
      <c r="I4" s="23" t="s">
        <v>91</v>
      </c>
      <c r="J4" s="33" t="s">
        <v>62</v>
      </c>
      <c r="K4" s="36" t="s">
        <v>63</v>
      </c>
    </row>
    <row r="5" spans="1:11" ht="24" customHeight="1">
      <c r="A5" s="28">
        <v>1</v>
      </c>
      <c r="B5" s="29" t="str">
        <f>VLOOKUP(CONCATENATE(K$1,"-",IF(A5="Ersatz",7,A5)),Starter!$C$1:$D$79,2,FALSE)</f>
        <v>Nebe, Dirk</v>
      </c>
      <c r="C5" s="62">
        <v>23</v>
      </c>
      <c r="D5" s="30"/>
      <c r="E5" s="62">
        <v>24</v>
      </c>
      <c r="F5" s="31">
        <f>IF(E5&gt;0,E5+D13,"")</f>
        <v>170</v>
      </c>
      <c r="G5" s="62">
        <v>23</v>
      </c>
      <c r="H5" s="31">
        <f>IF(G5&gt;0,G5+F13,"")</f>
        <v>328</v>
      </c>
      <c r="I5" s="62">
        <v>28</v>
      </c>
      <c r="J5" s="31">
        <f>IF(I5&gt;0,I5+H13,"")</f>
        <v>477</v>
      </c>
      <c r="K5" s="32">
        <f>I5+G5+E5+C5</f>
        <v>98</v>
      </c>
    </row>
    <row r="6" spans="1:11" ht="24" customHeight="1">
      <c r="A6" s="20">
        <v>2</v>
      </c>
      <c r="B6" s="29" t="str">
        <f>VLOOKUP(CONCATENATE(K$1,"-",IF(A6="Ersatz",7,A6)),Starter!$C$1:$D$79,2,FALSE)</f>
        <v>Legisa, Valentino</v>
      </c>
      <c r="C6" s="63">
        <v>30</v>
      </c>
      <c r="D6" s="21">
        <f>IF(C6&gt;0,C6+C5,"")</f>
        <v>53</v>
      </c>
      <c r="E6" s="63">
        <v>24</v>
      </c>
      <c r="F6" s="21">
        <f aca="true" t="shared" si="0" ref="F6:F11">IF(E6&gt;0,F5+E6,"")</f>
        <v>194</v>
      </c>
      <c r="G6" s="63">
        <v>24</v>
      </c>
      <c r="H6" s="21">
        <f aca="true" t="shared" si="1" ref="H6:H11">IF(G6&gt;0,H5+G6,"")</f>
        <v>352</v>
      </c>
      <c r="I6" s="63">
        <v>25</v>
      </c>
      <c r="J6" s="21">
        <f aca="true" t="shared" si="2" ref="J6:J11">IF(I6&gt;0,J5+I6,"")</f>
        <v>502</v>
      </c>
      <c r="K6" s="32">
        <f aca="true" t="shared" si="3" ref="K6:K12">I6+G6+E6+C6</f>
        <v>103</v>
      </c>
    </row>
    <row r="7" spans="1:11" ht="24" customHeight="1">
      <c r="A7" s="20">
        <v>3</v>
      </c>
      <c r="B7" s="29" t="str">
        <f>VLOOKUP(CONCATENATE(K$1,"-",IF(A7="Ersatz",7,A7)),Starter!$C$1:$D$79,2,FALSE)</f>
        <v>Ossadnik, William</v>
      </c>
      <c r="C7" s="63">
        <v>24</v>
      </c>
      <c r="D7" s="21">
        <f>IF(C7&gt;0,D6+C7,"")</f>
        <v>77</v>
      </c>
      <c r="E7" s="63">
        <v>28</v>
      </c>
      <c r="F7" s="21">
        <f t="shared" si="0"/>
        <v>222</v>
      </c>
      <c r="G7" s="63">
        <v>25</v>
      </c>
      <c r="H7" s="21">
        <f t="shared" si="1"/>
        <v>377</v>
      </c>
      <c r="I7" s="63">
        <v>25</v>
      </c>
      <c r="J7" s="21">
        <f t="shared" si="2"/>
        <v>527</v>
      </c>
      <c r="K7" s="32">
        <f t="shared" si="3"/>
        <v>102</v>
      </c>
    </row>
    <row r="8" spans="1:11" ht="24" customHeight="1">
      <c r="A8" s="20">
        <v>4</v>
      </c>
      <c r="B8" s="29" t="str">
        <f>VLOOKUP(CONCATENATE(K$1,"-",IF(A8="Ersatz",7,A8)),Starter!$C$1:$D$79,2,FALSE)</f>
        <v>Bublitz, Wolf</v>
      </c>
      <c r="C8" s="63">
        <v>22</v>
      </c>
      <c r="D8" s="21">
        <f>IF(C8&gt;0,D7+C8,"")</f>
        <v>99</v>
      </c>
      <c r="E8" s="63">
        <v>24</v>
      </c>
      <c r="F8" s="21">
        <f t="shared" si="0"/>
        <v>246</v>
      </c>
      <c r="G8" s="63">
        <v>23</v>
      </c>
      <c r="H8" s="21">
        <f t="shared" si="1"/>
        <v>400</v>
      </c>
      <c r="I8" s="63">
        <v>23</v>
      </c>
      <c r="J8" s="21">
        <f t="shared" si="2"/>
        <v>550</v>
      </c>
      <c r="K8" s="32">
        <f t="shared" si="3"/>
        <v>92</v>
      </c>
    </row>
    <row r="9" spans="1:11" ht="24" customHeight="1">
      <c r="A9" s="20">
        <v>5</v>
      </c>
      <c r="B9" s="29" t="str">
        <f>VLOOKUP(CONCATENATE(K$1,"-",IF(A9="Ersatz",7,A9)),Starter!$C$1:$D$79,2,FALSE)</f>
        <v>Jablonowski, Ingo</v>
      </c>
      <c r="C9" s="63">
        <v>26</v>
      </c>
      <c r="D9" s="21">
        <f>IF(C9&gt;0,D8+C9,"")</f>
        <v>125</v>
      </c>
      <c r="E9" s="63">
        <v>24</v>
      </c>
      <c r="F9" s="21">
        <f t="shared" si="0"/>
        <v>270</v>
      </c>
      <c r="G9" s="63">
        <v>25</v>
      </c>
      <c r="H9" s="21">
        <f t="shared" si="1"/>
        <v>425</v>
      </c>
      <c r="I9" s="63">
        <v>24</v>
      </c>
      <c r="J9" s="21">
        <f t="shared" si="2"/>
        <v>574</v>
      </c>
      <c r="K9" s="32">
        <f t="shared" si="3"/>
        <v>99</v>
      </c>
    </row>
    <row r="10" spans="1:11" ht="24" customHeight="1">
      <c r="A10" s="20">
        <v>6</v>
      </c>
      <c r="B10" s="29" t="str">
        <f>VLOOKUP(CONCATENATE(K$1,"-",IF(A10="Ersatz",7,A10)),Starter!$C$1:$D$79,2,FALSE)</f>
        <v>Dolleck, Carsten</v>
      </c>
      <c r="C10" s="63">
        <v>21</v>
      </c>
      <c r="D10" s="21">
        <f>IF(C10&gt;0,D9+C10,"")</f>
        <v>146</v>
      </c>
      <c r="E10" s="63">
        <v>35</v>
      </c>
      <c r="F10" s="21">
        <f t="shared" si="0"/>
        <v>305</v>
      </c>
      <c r="G10" s="63">
        <v>24</v>
      </c>
      <c r="H10" s="21">
        <f t="shared" si="1"/>
        <v>449</v>
      </c>
      <c r="I10" s="63">
        <v>22</v>
      </c>
      <c r="J10" s="21">
        <f t="shared" si="2"/>
        <v>596</v>
      </c>
      <c r="K10" s="32">
        <f t="shared" si="3"/>
        <v>102</v>
      </c>
    </row>
    <row r="11" spans="1:11" ht="24" customHeight="1">
      <c r="A11" s="20" t="s">
        <v>81</v>
      </c>
      <c r="B11" s="22"/>
      <c r="C11" s="63"/>
      <c r="D11" s="21">
        <f>IF(C11&gt;0,D10+C11,"")</f>
      </c>
      <c r="E11" s="63"/>
      <c r="F11" s="21">
        <f t="shared" si="0"/>
      </c>
      <c r="G11" s="63"/>
      <c r="H11" s="21">
        <f t="shared" si="1"/>
      </c>
      <c r="I11" s="63"/>
      <c r="J11" s="21">
        <f t="shared" si="2"/>
      </c>
      <c r="K11" s="32">
        <f t="shared" si="3"/>
        <v>0</v>
      </c>
    </row>
    <row r="12" spans="1:11" ht="24" customHeight="1" thickBot="1">
      <c r="A12" s="20" t="s">
        <v>82</v>
      </c>
      <c r="B12" s="22"/>
      <c r="C12" s="63"/>
      <c r="D12" s="21"/>
      <c r="E12" s="63"/>
      <c r="F12" s="21"/>
      <c r="G12" s="63"/>
      <c r="H12" s="21"/>
      <c r="I12" s="63"/>
      <c r="J12" s="21"/>
      <c r="K12" s="32">
        <f t="shared" si="3"/>
        <v>0</v>
      </c>
    </row>
    <row r="13" spans="1:11" ht="24" customHeight="1" thickBot="1">
      <c r="A13" s="23" t="s">
        <v>62</v>
      </c>
      <c r="B13" s="25"/>
      <c r="C13" s="26">
        <f>IF(SUM(C5:C12)&gt;0,SUM(C5:C12),"")</f>
        <v>146</v>
      </c>
      <c r="D13" s="24">
        <f>IF(C13&gt;0,C13,"")</f>
        <v>146</v>
      </c>
      <c r="E13" s="26">
        <f>IF(SUM(E5:E12)&gt;0,SUM(E5:E12),"")</f>
        <v>159</v>
      </c>
      <c r="F13" s="24">
        <f>IF(SUM(E13)&gt;0,E13+D13,"")</f>
        <v>305</v>
      </c>
      <c r="G13" s="26">
        <f>IF(SUM(G5:G12)&gt;0,SUM(G5:G12),"")</f>
        <v>144</v>
      </c>
      <c r="H13" s="24">
        <f>IF(SUM(G13)&gt;0,G13+F13,"")</f>
        <v>449</v>
      </c>
      <c r="I13" s="26">
        <f>IF(SUM(I5:I12)&gt;0,SUM(I5:I12),"")</f>
        <v>147</v>
      </c>
      <c r="J13" s="24">
        <f>IF(SUM(I13)&gt;0,I13+H13,"")</f>
        <v>596</v>
      </c>
      <c r="K13" s="27"/>
    </row>
    <row r="14" spans="1:11" ht="24" customHeight="1" thickBot="1">
      <c r="A14" s="23" t="s">
        <v>85</v>
      </c>
      <c r="B14" s="25" t="str">
        <f>VLOOKUP(CONCATENATE(K$1,"-",IF(A14="Ersatz",7,A14)),Starter!$C$1:$D$79,2,FALSE)</f>
        <v>Hellmann, Christian</v>
      </c>
      <c r="C14" s="64">
        <v>28</v>
      </c>
      <c r="D14" s="24"/>
      <c r="E14" s="64">
        <v>25</v>
      </c>
      <c r="F14" s="24"/>
      <c r="G14" s="64">
        <v>24</v>
      </c>
      <c r="H14" s="24"/>
      <c r="I14" s="64">
        <v>32</v>
      </c>
      <c r="J14" s="24"/>
      <c r="K14" s="32">
        <f>I14+G14+E14+C14</f>
        <v>109</v>
      </c>
    </row>
    <row r="15" ht="4.5" customHeight="1">
      <c r="A15" s="7"/>
    </row>
    <row r="16" spans="1:11" ht="18">
      <c r="A16" s="70" t="s">
        <v>86</v>
      </c>
      <c r="B16" s="71"/>
      <c r="C16" s="7" t="s">
        <v>88</v>
      </c>
      <c r="D16" s="7"/>
      <c r="E16" s="7" t="s">
        <v>89</v>
      </c>
      <c r="F16" s="7"/>
      <c r="G16" s="7" t="s">
        <v>90</v>
      </c>
      <c r="H16" s="7"/>
      <c r="I16" s="7" t="s">
        <v>91</v>
      </c>
      <c r="K16" s="2" t="s">
        <v>63</v>
      </c>
    </row>
    <row r="17" spans="1:11" ht="24" customHeight="1">
      <c r="A17" s="9">
        <v>8</v>
      </c>
      <c r="B17" s="8" t="str">
        <f>VLOOKUP(CONCATENATE(K$1,"-",IF(A17="Ersatz",7,A17)),Starter!$C$1:$D$79,2,FALSE)</f>
        <v>Kurtz, Patrick</v>
      </c>
      <c r="C17" s="65">
        <v>26</v>
      </c>
      <c r="D17" s="10"/>
      <c r="E17" s="65">
        <v>31</v>
      </c>
      <c r="F17" s="10"/>
      <c r="G17" s="65">
        <v>24</v>
      </c>
      <c r="H17" s="10"/>
      <c r="I17" s="65">
        <v>26</v>
      </c>
      <c r="J17" s="10"/>
      <c r="K17" s="32">
        <f aca="true" t="shared" si="4" ref="K17:K22">I17+G17+E17+C17</f>
        <v>107</v>
      </c>
    </row>
    <row r="18" spans="1:11" ht="24" customHeight="1">
      <c r="A18" s="9">
        <v>9</v>
      </c>
      <c r="B18" s="8" t="str">
        <f>VLOOKUP(CONCATENATE(K$1,"-",IF(A18="Ersatz",7,A18)),Starter!$C$1:$D$79,2,FALSE)</f>
        <v>Löhr, Michael</v>
      </c>
      <c r="C18" s="65">
        <v>28</v>
      </c>
      <c r="D18" s="10"/>
      <c r="E18" s="65">
        <v>34</v>
      </c>
      <c r="F18" s="10"/>
      <c r="G18" s="65">
        <v>27</v>
      </c>
      <c r="H18" s="10"/>
      <c r="I18" s="65">
        <v>28</v>
      </c>
      <c r="J18" s="10"/>
      <c r="K18" s="32">
        <f t="shared" si="4"/>
        <v>117</v>
      </c>
    </row>
    <row r="19" spans="1:11" ht="24" customHeight="1">
      <c r="A19" s="9">
        <v>10</v>
      </c>
      <c r="B19" s="8" t="str">
        <f>VLOOKUP(CONCATENATE(K$1,"-",IF(A19="Ersatz",7,A19)),Starter!$C$1:$D$79,2,FALSE)</f>
        <v>Hufschmidt, Klaus</v>
      </c>
      <c r="C19" s="65">
        <v>26</v>
      </c>
      <c r="D19" s="10"/>
      <c r="E19" s="65">
        <v>28</v>
      </c>
      <c r="F19" s="10"/>
      <c r="G19" s="65">
        <v>30</v>
      </c>
      <c r="H19" s="10"/>
      <c r="I19" s="65">
        <v>26</v>
      </c>
      <c r="J19" s="10"/>
      <c r="K19" s="32">
        <f t="shared" si="4"/>
        <v>110</v>
      </c>
    </row>
    <row r="20" spans="1:11" ht="24" customHeight="1">
      <c r="A20" s="9">
        <v>11</v>
      </c>
      <c r="B20" s="8" t="str">
        <f>VLOOKUP(CONCATENATE(K$1,"-",IF(A20="Ersatz",7,A20)),Starter!$C$1:$D$79,2,FALSE)</f>
        <v>Heilmann, Horst</v>
      </c>
      <c r="C20" s="65">
        <v>29</v>
      </c>
      <c r="D20" s="10"/>
      <c r="E20" s="65">
        <v>35</v>
      </c>
      <c r="F20" s="10"/>
      <c r="G20" s="65">
        <v>24</v>
      </c>
      <c r="H20" s="10"/>
      <c r="I20" s="65">
        <v>30</v>
      </c>
      <c r="J20" s="10"/>
      <c r="K20" s="32">
        <f t="shared" si="4"/>
        <v>118</v>
      </c>
    </row>
    <row r="21" spans="1:11" ht="24" customHeight="1">
      <c r="A21" s="9">
        <v>12</v>
      </c>
      <c r="B21" s="8" t="str">
        <f>VLOOKUP(CONCATENATE(K$1,"-",IF(A21="Ersatz",7,A21)),Starter!$C$1:$D$79,2,FALSE)</f>
        <v> </v>
      </c>
      <c r="C21" s="65"/>
      <c r="D21" s="10"/>
      <c r="E21" s="65"/>
      <c r="F21" s="10"/>
      <c r="G21" s="65"/>
      <c r="H21" s="10"/>
      <c r="I21" s="65"/>
      <c r="J21" s="10"/>
      <c r="K21" s="32">
        <f t="shared" si="4"/>
        <v>0</v>
      </c>
    </row>
    <row r="22" spans="1:11" ht="24" customHeight="1">
      <c r="A22" s="9">
        <v>13</v>
      </c>
      <c r="B22" s="8" t="str">
        <f>VLOOKUP(CONCATENATE(K$1,"-",IF(A22="Ersatz",7,A22)),Starter!$C$1:$D$79,2,FALSE)</f>
        <v> </v>
      </c>
      <c r="C22" s="65"/>
      <c r="D22" s="10"/>
      <c r="E22" s="65"/>
      <c r="F22" s="10"/>
      <c r="G22" s="65"/>
      <c r="H22" s="10"/>
      <c r="I22" s="65"/>
      <c r="J22" s="10"/>
      <c r="K22" s="32">
        <f t="shared" si="4"/>
        <v>0</v>
      </c>
    </row>
    <row r="23" ht="4.5" customHeight="1">
      <c r="A23" s="7"/>
    </row>
    <row r="24" spans="1:8" ht="24" customHeight="1">
      <c r="A24" s="2" t="s">
        <v>83</v>
      </c>
      <c r="C24" s="2" t="s">
        <v>92</v>
      </c>
      <c r="E24" s="2" t="s">
        <v>93</v>
      </c>
      <c r="G24" s="68" t="s">
        <v>94</v>
      </c>
      <c r="H24" s="68"/>
    </row>
    <row r="25" spans="1:5" ht="24" customHeight="1">
      <c r="A25" s="2" t="s">
        <v>84</v>
      </c>
      <c r="C25" s="2" t="s">
        <v>92</v>
      </c>
      <c r="E25" s="2" t="s">
        <v>93</v>
      </c>
    </row>
  </sheetData>
  <sheetProtection sheet="1" objects="1" scenarios="1"/>
  <mergeCells count="4">
    <mergeCell ref="C1:D1"/>
    <mergeCell ref="G24:H24"/>
    <mergeCell ref="A3:B3"/>
    <mergeCell ref="A16:B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C1">
      <selection activeCell="M15" sqref="M15"/>
    </sheetView>
  </sheetViews>
  <sheetFormatPr defaultColWidth="11.421875" defaultRowHeight="12.75"/>
  <cols>
    <col min="1" max="1" width="11.28125" style="2" bestFit="1" customWidth="1"/>
    <col min="2" max="2" width="35.57421875" style="2" customWidth="1"/>
    <col min="3" max="11" width="10.7109375" style="2" customWidth="1"/>
    <col min="12" max="16384" width="11.421875" style="2" customWidth="1"/>
  </cols>
  <sheetData>
    <row r="1" spans="1:11" ht="18">
      <c r="A1" s="2" t="s">
        <v>65</v>
      </c>
      <c r="B1" s="2" t="str">
        <f>'Tabellen etc.'!B10</f>
        <v>BGV Bergisch Land</v>
      </c>
      <c r="C1" s="68" t="s">
        <v>95</v>
      </c>
      <c r="D1" s="68"/>
      <c r="E1" s="2">
        <f>'Tabellen etc.'!C10</f>
        <v>8</v>
      </c>
      <c r="F1" s="2">
        <f>'Tabellen etc.'!D10</f>
        <v>731</v>
      </c>
      <c r="G1" s="2" t="s">
        <v>87</v>
      </c>
      <c r="K1" s="2" t="str">
        <f>VLOOKUP(B1,'Tabellen etc.'!B9:E14,4,FALSE)</f>
        <v>BGL</v>
      </c>
    </row>
    <row r="2" ht="4.5" customHeight="1"/>
    <row r="3" spans="1:2" ht="18.75" thickBot="1">
      <c r="A3" s="69" t="s">
        <v>74</v>
      </c>
      <c r="B3" s="69"/>
    </row>
    <row r="4" spans="1:11" ht="18.75" thickBot="1">
      <c r="A4" s="34" t="s">
        <v>80</v>
      </c>
      <c r="B4" s="35" t="s">
        <v>97</v>
      </c>
      <c r="C4" s="23" t="s">
        <v>88</v>
      </c>
      <c r="D4" s="33" t="s">
        <v>62</v>
      </c>
      <c r="E4" s="23" t="s">
        <v>89</v>
      </c>
      <c r="F4" s="33" t="s">
        <v>62</v>
      </c>
      <c r="G4" s="23" t="s">
        <v>90</v>
      </c>
      <c r="H4" s="33" t="s">
        <v>62</v>
      </c>
      <c r="I4" s="23" t="s">
        <v>91</v>
      </c>
      <c r="J4" s="33" t="s">
        <v>62</v>
      </c>
      <c r="K4" s="36" t="s">
        <v>63</v>
      </c>
    </row>
    <row r="5" spans="1:11" ht="24" customHeight="1">
      <c r="A5" s="28">
        <v>1</v>
      </c>
      <c r="B5" s="29" t="str">
        <f>VLOOKUP(CONCATENATE(K$1,"-",IF(A5="Ersatz",7,A5)),Starter!$C$1:$D$79,2,FALSE)</f>
        <v>Hein, Karsten</v>
      </c>
      <c r="C5" s="62">
        <v>24</v>
      </c>
      <c r="D5" s="30"/>
      <c r="E5" s="62">
        <v>26</v>
      </c>
      <c r="F5" s="31">
        <f>IF(E5&gt;0,E5+D13,"")</f>
        <v>186</v>
      </c>
      <c r="G5" s="62">
        <v>21</v>
      </c>
      <c r="H5" s="31">
        <f>IF(G5&gt;0,G5+F13,"")</f>
        <v>335</v>
      </c>
      <c r="I5" s="62">
        <v>25</v>
      </c>
      <c r="J5" s="31">
        <f>IF(I5&gt;0,I5+H13,"")</f>
        <v>484</v>
      </c>
      <c r="K5" s="32">
        <f>I5+G5+E5+C5</f>
        <v>96</v>
      </c>
    </row>
    <row r="6" spans="1:11" ht="24" customHeight="1">
      <c r="A6" s="20">
        <v>2</v>
      </c>
      <c r="B6" s="29" t="str">
        <f>VLOOKUP(CONCATENATE(K$1,"-",IF(A6="Ersatz",7,A6)),Starter!$C$1:$D$79,2,FALSE)</f>
        <v>Jung, Markus</v>
      </c>
      <c r="C6" s="63">
        <v>34</v>
      </c>
      <c r="D6" s="21">
        <f>IF(C6&gt;0,C6+C5,"")</f>
        <v>58</v>
      </c>
      <c r="E6" s="63">
        <v>29</v>
      </c>
      <c r="F6" s="21">
        <f aca="true" t="shared" si="0" ref="F6:F11">IF(E6&gt;0,F5+E6,"")</f>
        <v>215</v>
      </c>
      <c r="G6" s="63">
        <v>27</v>
      </c>
      <c r="H6" s="21">
        <f aca="true" t="shared" si="1" ref="H6:H11">IF(G6&gt;0,H5+G6,"")</f>
        <v>362</v>
      </c>
      <c r="I6" s="63">
        <v>32</v>
      </c>
      <c r="J6" s="21">
        <f aca="true" t="shared" si="2" ref="J6:J11">IF(I6&gt;0,J5+I6,"")</f>
        <v>516</v>
      </c>
      <c r="K6" s="32">
        <f aca="true" t="shared" si="3" ref="K6:K12">I6+G6+E6+C6</f>
        <v>122</v>
      </c>
    </row>
    <row r="7" spans="1:11" ht="24" customHeight="1">
      <c r="A7" s="20">
        <v>3</v>
      </c>
      <c r="B7" s="29" t="str">
        <f>VLOOKUP(CONCATENATE(K$1,"-",IF(A7="Ersatz",7,A7)),Starter!$C$1:$D$79,2,FALSE)</f>
        <v>Eilert, Norbert</v>
      </c>
      <c r="C7" s="63">
        <v>29</v>
      </c>
      <c r="D7" s="21">
        <f>IF(C7&gt;0,D6+C7,"")</f>
        <v>87</v>
      </c>
      <c r="E7" s="63">
        <v>27</v>
      </c>
      <c r="F7" s="21">
        <f t="shared" si="0"/>
        <v>242</v>
      </c>
      <c r="G7" s="63">
        <v>21</v>
      </c>
      <c r="H7" s="21">
        <f t="shared" si="1"/>
        <v>383</v>
      </c>
      <c r="I7" s="63">
        <v>23</v>
      </c>
      <c r="J7" s="21">
        <f t="shared" si="2"/>
        <v>539</v>
      </c>
      <c r="K7" s="32">
        <f t="shared" si="3"/>
        <v>100</v>
      </c>
    </row>
    <row r="8" spans="1:11" ht="24" customHeight="1">
      <c r="A8" s="20">
        <v>4</v>
      </c>
      <c r="B8" s="29" t="str">
        <f>VLOOKUP(CONCATENATE(K$1,"-",IF(A8="Ersatz",7,A8)),Starter!$C$1:$D$79,2,FALSE)</f>
        <v>Eilert, Phillip / Sigrid</v>
      </c>
      <c r="C8" s="63">
        <v>23</v>
      </c>
      <c r="D8" s="21">
        <f>IF(C8&gt;0,D7+C8,"")</f>
        <v>110</v>
      </c>
      <c r="E8" s="63">
        <v>26</v>
      </c>
      <c r="F8" s="21">
        <f t="shared" si="0"/>
        <v>268</v>
      </c>
      <c r="G8" s="63">
        <v>27</v>
      </c>
      <c r="H8" s="21">
        <f t="shared" si="1"/>
        <v>410</v>
      </c>
      <c r="I8" s="63">
        <v>24</v>
      </c>
      <c r="J8" s="21">
        <f t="shared" si="2"/>
        <v>563</v>
      </c>
      <c r="K8" s="32"/>
    </row>
    <row r="9" spans="1:11" ht="24" customHeight="1">
      <c r="A9" s="20">
        <v>5</v>
      </c>
      <c r="B9" s="29" t="str">
        <f>VLOOKUP(CONCATENATE(K$1,"-",IF(A9="Ersatz",7,A9)),Starter!$C$1:$D$79,2,FALSE)</f>
        <v>Dochat, Tobias</v>
      </c>
      <c r="C9" s="63">
        <v>26</v>
      </c>
      <c r="D9" s="21">
        <f>IF(C9&gt;0,D8+C9,"")</f>
        <v>136</v>
      </c>
      <c r="E9" s="63">
        <v>22</v>
      </c>
      <c r="F9" s="21">
        <f t="shared" si="0"/>
        <v>290</v>
      </c>
      <c r="G9" s="63">
        <v>25</v>
      </c>
      <c r="H9" s="21">
        <f t="shared" si="1"/>
        <v>435</v>
      </c>
      <c r="I9" s="63">
        <v>23</v>
      </c>
      <c r="J9" s="21">
        <f t="shared" si="2"/>
        <v>586</v>
      </c>
      <c r="K9" s="32">
        <f t="shared" si="3"/>
        <v>96</v>
      </c>
    </row>
    <row r="10" spans="1:11" ht="24" customHeight="1">
      <c r="A10" s="20">
        <v>6</v>
      </c>
      <c r="B10" s="29" t="str">
        <f>VLOOKUP(CONCATENATE(K$1,"-",IF(A10="Ersatz",7,A10)),Starter!$C$1:$D$79,2,FALSE)</f>
        <v>Grapengeter, Gerno</v>
      </c>
      <c r="C10" s="63">
        <v>24</v>
      </c>
      <c r="D10" s="21">
        <f>IF(C10&gt;0,D9+C10,"")</f>
        <v>160</v>
      </c>
      <c r="E10" s="63">
        <v>24</v>
      </c>
      <c r="F10" s="21">
        <f t="shared" si="0"/>
        <v>314</v>
      </c>
      <c r="G10" s="63">
        <v>24</v>
      </c>
      <c r="H10" s="21">
        <f t="shared" si="1"/>
        <v>459</v>
      </c>
      <c r="I10" s="63">
        <v>23</v>
      </c>
      <c r="J10" s="21">
        <f t="shared" si="2"/>
        <v>609</v>
      </c>
      <c r="K10" s="32">
        <f t="shared" si="3"/>
        <v>95</v>
      </c>
    </row>
    <row r="11" spans="1:11" ht="24" customHeight="1">
      <c r="A11" s="20" t="s">
        <v>81</v>
      </c>
      <c r="B11" s="22"/>
      <c r="C11" s="63"/>
      <c r="D11" s="21">
        <f>IF(C11&gt;0,D10+C11,"")</f>
      </c>
      <c r="E11" s="63"/>
      <c r="F11" s="21">
        <f t="shared" si="0"/>
      </c>
      <c r="G11" s="63"/>
      <c r="H11" s="21">
        <f t="shared" si="1"/>
      </c>
      <c r="I11" s="63"/>
      <c r="J11" s="21">
        <f t="shared" si="2"/>
      </c>
      <c r="K11" s="32">
        <f t="shared" si="3"/>
        <v>0</v>
      </c>
    </row>
    <row r="12" spans="1:11" ht="24" customHeight="1" thickBot="1">
      <c r="A12" s="20" t="s">
        <v>82</v>
      </c>
      <c r="B12" s="22"/>
      <c r="C12" s="63"/>
      <c r="D12" s="21"/>
      <c r="E12" s="63"/>
      <c r="F12" s="21"/>
      <c r="G12" s="63"/>
      <c r="H12" s="21"/>
      <c r="I12" s="63"/>
      <c r="J12" s="21"/>
      <c r="K12" s="32">
        <f t="shared" si="3"/>
        <v>0</v>
      </c>
    </row>
    <row r="13" spans="1:11" ht="24" customHeight="1" thickBot="1">
      <c r="A13" s="23" t="s">
        <v>62</v>
      </c>
      <c r="B13" s="25"/>
      <c r="C13" s="26">
        <f>IF(SUM(C5:C12)&gt;0,SUM(C5:C12),"")</f>
        <v>160</v>
      </c>
      <c r="D13" s="24">
        <f>IF(C13&gt;0,C13,"")</f>
        <v>160</v>
      </c>
      <c r="E13" s="26">
        <f>IF(SUM(E5:E12)&gt;0,SUM(E5:E12),"")</f>
        <v>154</v>
      </c>
      <c r="F13" s="24">
        <f>IF(SUM(E13)&gt;0,E13+D13,"")</f>
        <v>314</v>
      </c>
      <c r="G13" s="26">
        <f>IF(SUM(G5:G12)&gt;0,SUM(G5:G12),"")</f>
        <v>145</v>
      </c>
      <c r="H13" s="24">
        <f>IF(SUM(G13)&gt;0,G13+F13,"")</f>
        <v>459</v>
      </c>
      <c r="I13" s="26">
        <f>IF(SUM(I5:I12)&gt;0,SUM(I5:I12),"")</f>
        <v>150</v>
      </c>
      <c r="J13" s="24">
        <f>IF(SUM(I13)&gt;0,I13+H13,"")</f>
        <v>609</v>
      </c>
      <c r="K13" s="27"/>
    </row>
    <row r="14" spans="1:11" ht="24" customHeight="1" thickBot="1">
      <c r="A14" s="23" t="s">
        <v>85</v>
      </c>
      <c r="B14" s="25" t="str">
        <f>VLOOKUP(CONCATENATE(K$1,"-",IF(A14="Ersatz",7,A14)),Starter!$C$1:$D$79,2,FALSE)</f>
        <v>Eilert, Sigrid</v>
      </c>
      <c r="C14" s="64">
        <v>23</v>
      </c>
      <c r="D14" s="24"/>
      <c r="E14" s="64">
        <v>26</v>
      </c>
      <c r="F14" s="24"/>
      <c r="G14" s="64">
        <v>27</v>
      </c>
      <c r="H14" s="24"/>
      <c r="I14" s="64">
        <v>24</v>
      </c>
      <c r="J14" s="24"/>
      <c r="K14" s="32">
        <f>I14+G14+E14+C14</f>
        <v>100</v>
      </c>
    </row>
    <row r="15" ht="4.5" customHeight="1">
      <c r="A15" s="7"/>
    </row>
    <row r="16" spans="1:11" ht="18">
      <c r="A16" s="70" t="s">
        <v>86</v>
      </c>
      <c r="B16" s="71"/>
      <c r="C16" s="7" t="s">
        <v>88</v>
      </c>
      <c r="D16" s="7"/>
      <c r="E16" s="7" t="s">
        <v>89</v>
      </c>
      <c r="F16" s="7"/>
      <c r="G16" s="7" t="s">
        <v>90</v>
      </c>
      <c r="H16" s="7"/>
      <c r="I16" s="7" t="s">
        <v>91</v>
      </c>
      <c r="K16" s="2" t="s">
        <v>63</v>
      </c>
    </row>
    <row r="17" spans="1:11" ht="24" customHeight="1">
      <c r="A17" s="9">
        <v>8</v>
      </c>
      <c r="B17" s="8" t="str">
        <f>VLOOKUP(CONCATENATE(K$1,"-",IF(A17="Ersatz",7,A17)),Starter!$C$1:$D$79,2,FALSE)</f>
        <v>Guddat, Julian</v>
      </c>
      <c r="C17" s="65">
        <v>31</v>
      </c>
      <c r="D17" s="10"/>
      <c r="E17" s="65">
        <v>27</v>
      </c>
      <c r="F17" s="10"/>
      <c r="G17" s="65">
        <v>27</v>
      </c>
      <c r="H17" s="10"/>
      <c r="I17" s="65">
        <v>25</v>
      </c>
      <c r="J17" s="10"/>
      <c r="K17" s="32">
        <f aca="true" t="shared" si="4" ref="K17:K22">I17+G17+E17+C17</f>
        <v>110</v>
      </c>
    </row>
    <row r="18" spans="1:11" ht="24" customHeight="1">
      <c r="A18" s="9">
        <v>9</v>
      </c>
      <c r="B18" s="8" t="str">
        <f>VLOOKUP(CONCATENATE(K$1,"-",IF(A18="Ersatz",7,A18)),Starter!$C$1:$D$79,2,FALSE)</f>
        <v>Schuster, Felix</v>
      </c>
      <c r="C18" s="65">
        <v>38</v>
      </c>
      <c r="D18" s="10"/>
      <c r="E18" s="65">
        <v>30</v>
      </c>
      <c r="F18" s="10"/>
      <c r="G18" s="65">
        <v>32</v>
      </c>
      <c r="H18" s="10"/>
      <c r="I18" s="65">
        <v>38</v>
      </c>
      <c r="J18" s="10"/>
      <c r="K18" s="32">
        <f t="shared" si="4"/>
        <v>138</v>
      </c>
    </row>
    <row r="19" spans="1:11" ht="24" customHeight="1">
      <c r="A19" s="9">
        <v>10</v>
      </c>
      <c r="B19" s="8" t="str">
        <f>VLOOKUP(CONCATENATE(K$1,"-",IF(A19="Ersatz",7,A19)),Starter!$C$1:$D$79,2,FALSE)</f>
        <v> </v>
      </c>
      <c r="C19" s="65"/>
      <c r="D19" s="10"/>
      <c r="E19" s="65"/>
      <c r="F19" s="10"/>
      <c r="G19" s="65"/>
      <c r="H19" s="10"/>
      <c r="I19" s="65"/>
      <c r="J19" s="10"/>
      <c r="K19" s="32">
        <f t="shared" si="4"/>
        <v>0</v>
      </c>
    </row>
    <row r="20" spans="1:11" ht="24" customHeight="1">
      <c r="A20" s="9">
        <v>11</v>
      </c>
      <c r="B20" s="8" t="str">
        <f>VLOOKUP(CONCATENATE(K$1,"-",IF(A20="Ersatz",7,A20)),Starter!$C$1:$D$79,2,FALSE)</f>
        <v> </v>
      </c>
      <c r="C20" s="65"/>
      <c r="D20" s="10"/>
      <c r="E20" s="65"/>
      <c r="F20" s="10"/>
      <c r="G20" s="65"/>
      <c r="H20" s="10"/>
      <c r="I20" s="65"/>
      <c r="J20" s="10"/>
      <c r="K20" s="32">
        <f t="shared" si="4"/>
        <v>0</v>
      </c>
    </row>
    <row r="21" spans="1:11" ht="24" customHeight="1">
      <c r="A21" s="9">
        <v>12</v>
      </c>
      <c r="B21" s="8" t="str">
        <f>VLOOKUP(CONCATENATE(K$1,"-",IF(A21="Ersatz",7,A21)),Starter!$C$1:$D$79,2,FALSE)</f>
        <v> </v>
      </c>
      <c r="C21" s="65"/>
      <c r="D21" s="10"/>
      <c r="E21" s="65"/>
      <c r="F21" s="10"/>
      <c r="G21" s="65"/>
      <c r="H21" s="10"/>
      <c r="I21" s="65"/>
      <c r="J21" s="10"/>
      <c r="K21" s="32">
        <f t="shared" si="4"/>
        <v>0</v>
      </c>
    </row>
    <row r="22" spans="1:11" ht="24" customHeight="1">
      <c r="A22" s="9">
        <v>13</v>
      </c>
      <c r="B22" s="8" t="str">
        <f>VLOOKUP(CONCATENATE(K$1,"-",IF(A22="Ersatz",7,A22)),Starter!$C$1:$D$79,2,FALSE)</f>
        <v> </v>
      </c>
      <c r="C22" s="65"/>
      <c r="D22" s="10"/>
      <c r="E22" s="65"/>
      <c r="F22" s="10"/>
      <c r="G22" s="65"/>
      <c r="H22" s="10"/>
      <c r="I22" s="65"/>
      <c r="J22" s="10"/>
      <c r="K22" s="32">
        <f t="shared" si="4"/>
        <v>0</v>
      </c>
    </row>
    <row r="23" ht="4.5" customHeight="1">
      <c r="A23" s="7"/>
    </row>
    <row r="24" spans="1:10" ht="24" customHeight="1">
      <c r="A24" s="2" t="s">
        <v>83</v>
      </c>
      <c r="B24" s="2" t="s">
        <v>3</v>
      </c>
      <c r="C24" s="2" t="s">
        <v>92</v>
      </c>
      <c r="D24" s="2">
        <v>2</v>
      </c>
      <c r="E24" s="2" t="s">
        <v>93</v>
      </c>
      <c r="F24" s="2">
        <v>1</v>
      </c>
      <c r="G24" s="68" t="s">
        <v>94</v>
      </c>
      <c r="H24" s="68"/>
      <c r="I24" s="2">
        <v>0</v>
      </c>
      <c r="J24" s="2" t="s">
        <v>59</v>
      </c>
    </row>
    <row r="25" spans="1:6" ht="24" customHeight="1">
      <c r="A25" s="2" t="s">
        <v>84</v>
      </c>
      <c r="B25" s="2" t="s">
        <v>6</v>
      </c>
      <c r="C25" s="2" t="s">
        <v>92</v>
      </c>
      <c r="D25" s="2">
        <v>2</v>
      </c>
      <c r="E25" s="2" t="s">
        <v>93</v>
      </c>
      <c r="F25" s="2">
        <v>1</v>
      </c>
    </row>
  </sheetData>
  <sheetProtection sheet="1" objects="1" scenarios="1"/>
  <mergeCells count="4">
    <mergeCell ref="C1:D1"/>
    <mergeCell ref="G24:H24"/>
    <mergeCell ref="A3:B3"/>
    <mergeCell ref="A16:B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C1">
      <selection activeCell="L15" sqref="L15"/>
    </sheetView>
  </sheetViews>
  <sheetFormatPr defaultColWidth="11.421875" defaultRowHeight="12.75"/>
  <cols>
    <col min="1" max="1" width="11.28125" style="2" bestFit="1" customWidth="1"/>
    <col min="2" max="2" width="35.57421875" style="2" customWidth="1"/>
    <col min="3" max="11" width="10.7109375" style="2" customWidth="1"/>
    <col min="12" max="16384" width="11.421875" style="2" customWidth="1"/>
  </cols>
  <sheetData>
    <row r="1" spans="1:11" ht="18">
      <c r="A1" s="2" t="s">
        <v>65</v>
      </c>
      <c r="B1" s="2" t="str">
        <f>'Tabellen etc.'!B11</f>
        <v>MSK Neheim-Hüsten</v>
      </c>
      <c r="C1" s="68" t="s">
        <v>95</v>
      </c>
      <c r="D1" s="68"/>
      <c r="E1" s="2">
        <f>'Tabellen etc.'!C11</f>
        <v>6</v>
      </c>
      <c r="F1" s="2">
        <f>'Tabellen etc.'!D11</f>
        <v>738</v>
      </c>
      <c r="G1" s="2" t="s">
        <v>87</v>
      </c>
      <c r="K1" s="2" t="str">
        <f>VLOOKUP(B1,'Tabellen etc.'!B9:E14,4,FALSE)</f>
        <v>NEH</v>
      </c>
    </row>
    <row r="2" ht="4.5" customHeight="1"/>
    <row r="3" spans="1:2" ht="18.75" thickBot="1">
      <c r="A3" s="69" t="s">
        <v>74</v>
      </c>
      <c r="B3" s="69"/>
    </row>
    <row r="4" spans="1:11" ht="18.75" thickBot="1">
      <c r="A4" s="34" t="s">
        <v>80</v>
      </c>
      <c r="B4" s="35" t="s">
        <v>97</v>
      </c>
      <c r="C4" s="23" t="s">
        <v>88</v>
      </c>
      <c r="D4" s="33" t="s">
        <v>62</v>
      </c>
      <c r="E4" s="23" t="s">
        <v>89</v>
      </c>
      <c r="F4" s="33" t="s">
        <v>62</v>
      </c>
      <c r="G4" s="23" t="s">
        <v>90</v>
      </c>
      <c r="H4" s="33" t="s">
        <v>62</v>
      </c>
      <c r="I4" s="23" t="s">
        <v>91</v>
      </c>
      <c r="J4" s="33" t="s">
        <v>62</v>
      </c>
      <c r="K4" s="36" t="s">
        <v>63</v>
      </c>
    </row>
    <row r="5" spans="1:11" ht="24" customHeight="1">
      <c r="A5" s="28">
        <v>1</v>
      </c>
      <c r="B5" s="29" t="str">
        <f>VLOOKUP(CONCATENATE(K$1,"-",IF(A5="Ersatz",7,A5)),Starter!$C$1:$D$79,2,FALSE)</f>
        <v>Pahl, Horst</v>
      </c>
      <c r="C5" s="62">
        <v>25</v>
      </c>
      <c r="D5" s="30"/>
      <c r="E5" s="62">
        <v>28</v>
      </c>
      <c r="F5" s="31">
        <f>IF(E5&gt;0,E5+D13,"")</f>
        <v>179</v>
      </c>
      <c r="G5" s="62">
        <v>25</v>
      </c>
      <c r="H5" s="31">
        <f>IF(G5&gt;0,G5+F13,"")</f>
        <v>340</v>
      </c>
      <c r="I5" s="62">
        <v>26</v>
      </c>
      <c r="J5" s="31">
        <f>IF(I5&gt;0,I5+H13,"")</f>
        <v>489</v>
      </c>
      <c r="K5" s="32">
        <f>I5+G5+E5+C5</f>
        <v>104</v>
      </c>
    </row>
    <row r="6" spans="1:11" ht="24" customHeight="1">
      <c r="A6" s="20">
        <v>2</v>
      </c>
      <c r="B6" s="29" t="str">
        <f>VLOOKUP(CONCATENATE(K$1,"-",IF(A6="Ersatz",7,A6)),Starter!$C$1:$D$79,2,FALSE)</f>
        <v>Vahle, Monika</v>
      </c>
      <c r="C6" s="63">
        <v>22</v>
      </c>
      <c r="D6" s="21">
        <f>IF(C6&gt;0,C6+C5,"")</f>
        <v>47</v>
      </c>
      <c r="E6" s="63">
        <v>31</v>
      </c>
      <c r="F6" s="21">
        <f aca="true" t="shared" si="0" ref="F6:F11">IF(E6&gt;0,F5+E6,"")</f>
        <v>210</v>
      </c>
      <c r="G6" s="63">
        <v>26</v>
      </c>
      <c r="H6" s="21">
        <f aca="true" t="shared" si="1" ref="H6:H11">IF(G6&gt;0,H5+G6,"")</f>
        <v>366</v>
      </c>
      <c r="I6" s="63">
        <v>25</v>
      </c>
      <c r="J6" s="21">
        <f aca="true" t="shared" si="2" ref="J6:J11">IF(I6&gt;0,J5+I6,"")</f>
        <v>514</v>
      </c>
      <c r="K6" s="32">
        <f aca="true" t="shared" si="3" ref="K6:K12">I6+G6+E6+C6</f>
        <v>104</v>
      </c>
    </row>
    <row r="7" spans="1:11" ht="24" customHeight="1">
      <c r="A7" s="20">
        <v>3</v>
      </c>
      <c r="B7" s="29" t="str">
        <f>VLOOKUP(CONCATENATE(K$1,"-",IF(A7="Ersatz",7,A7)),Starter!$C$1:$D$79,2,FALSE)</f>
        <v>Adam, Herbert</v>
      </c>
      <c r="C7" s="63">
        <v>24</v>
      </c>
      <c r="D7" s="21">
        <f>IF(C7&gt;0,D6+C7,"")</f>
        <v>71</v>
      </c>
      <c r="E7" s="63">
        <v>28</v>
      </c>
      <c r="F7" s="21">
        <f t="shared" si="0"/>
        <v>238</v>
      </c>
      <c r="G7" s="63">
        <v>22</v>
      </c>
      <c r="H7" s="21">
        <f t="shared" si="1"/>
        <v>388</v>
      </c>
      <c r="I7" s="63">
        <v>26</v>
      </c>
      <c r="J7" s="21">
        <f t="shared" si="2"/>
        <v>540</v>
      </c>
      <c r="K7" s="32">
        <f t="shared" si="3"/>
        <v>100</v>
      </c>
    </row>
    <row r="8" spans="1:11" ht="24" customHeight="1">
      <c r="A8" s="20">
        <v>4</v>
      </c>
      <c r="B8" s="29" t="str">
        <f>VLOOKUP(CONCATENATE(K$1,"-",IF(A8="Ersatz",7,A8)),Starter!$C$1:$D$79,2,FALSE)</f>
        <v>Beckmann, Thomas</v>
      </c>
      <c r="C8" s="63">
        <v>28</v>
      </c>
      <c r="D8" s="21">
        <f>IF(C8&gt;0,D7+C8,"")</f>
        <v>99</v>
      </c>
      <c r="E8" s="63">
        <v>26</v>
      </c>
      <c r="F8" s="21">
        <f t="shared" si="0"/>
        <v>264</v>
      </c>
      <c r="G8" s="63">
        <v>29</v>
      </c>
      <c r="H8" s="21">
        <f t="shared" si="1"/>
        <v>417</v>
      </c>
      <c r="I8" s="63">
        <v>27</v>
      </c>
      <c r="J8" s="21">
        <f t="shared" si="2"/>
        <v>567</v>
      </c>
      <c r="K8" s="32">
        <f t="shared" si="3"/>
        <v>110</v>
      </c>
    </row>
    <row r="9" spans="1:11" ht="24" customHeight="1">
      <c r="A9" s="20">
        <v>5</v>
      </c>
      <c r="B9" s="29" t="str">
        <f>VLOOKUP(CONCATENATE(K$1,"-",IF(A9="Ersatz",7,A9)),Starter!$C$1:$D$79,2,FALSE)</f>
        <v>Reese, Andreas</v>
      </c>
      <c r="C9" s="63">
        <v>23</v>
      </c>
      <c r="D9" s="21">
        <f>IF(C9&gt;0,D8+C9,"")</f>
        <v>122</v>
      </c>
      <c r="E9" s="63">
        <v>26</v>
      </c>
      <c r="F9" s="21">
        <f t="shared" si="0"/>
        <v>290</v>
      </c>
      <c r="G9" s="63">
        <v>21</v>
      </c>
      <c r="H9" s="21">
        <f t="shared" si="1"/>
        <v>438</v>
      </c>
      <c r="I9" s="63">
        <v>26</v>
      </c>
      <c r="J9" s="21">
        <f t="shared" si="2"/>
        <v>593</v>
      </c>
      <c r="K9" s="32">
        <f t="shared" si="3"/>
        <v>96</v>
      </c>
    </row>
    <row r="10" spans="1:11" ht="24" customHeight="1">
      <c r="A10" s="20">
        <v>6</v>
      </c>
      <c r="B10" s="29" t="str">
        <f>VLOOKUP(CONCATENATE(K$1,"-",IF(A10="Ersatz",7,A10)),Starter!$C$1:$D$79,2,FALSE)</f>
        <v>Liedhegener, Peter</v>
      </c>
      <c r="C10" s="63">
        <v>29</v>
      </c>
      <c r="D10" s="21">
        <f>IF(C10&gt;0,D9+C10,"")</f>
        <v>151</v>
      </c>
      <c r="E10" s="63">
        <v>25</v>
      </c>
      <c r="F10" s="21">
        <f t="shared" si="0"/>
        <v>315</v>
      </c>
      <c r="G10" s="63">
        <v>25</v>
      </c>
      <c r="H10" s="21">
        <f t="shared" si="1"/>
        <v>463</v>
      </c>
      <c r="I10" s="63">
        <v>24</v>
      </c>
      <c r="J10" s="21">
        <f t="shared" si="2"/>
        <v>617</v>
      </c>
      <c r="K10" s="32">
        <f t="shared" si="3"/>
        <v>103</v>
      </c>
    </row>
    <row r="11" spans="1:11" ht="24" customHeight="1">
      <c r="A11" s="20" t="s">
        <v>81</v>
      </c>
      <c r="B11" s="22"/>
      <c r="C11" s="63"/>
      <c r="D11" s="21">
        <f>IF(C11&gt;0,D10+C11,"")</f>
      </c>
      <c r="E11" s="63"/>
      <c r="F11" s="21">
        <f t="shared" si="0"/>
      </c>
      <c r="G11" s="63"/>
      <c r="H11" s="21">
        <f t="shared" si="1"/>
      </c>
      <c r="I11" s="63"/>
      <c r="J11" s="21">
        <f t="shared" si="2"/>
      </c>
      <c r="K11" s="32">
        <f t="shared" si="3"/>
        <v>0</v>
      </c>
    </row>
    <row r="12" spans="1:11" ht="24" customHeight="1" thickBot="1">
      <c r="A12" s="20" t="s">
        <v>82</v>
      </c>
      <c r="B12" s="22"/>
      <c r="C12" s="63"/>
      <c r="D12" s="21"/>
      <c r="E12" s="63"/>
      <c r="F12" s="21"/>
      <c r="G12" s="63"/>
      <c r="H12" s="21"/>
      <c r="I12" s="63"/>
      <c r="J12" s="21"/>
      <c r="K12" s="32">
        <f t="shared" si="3"/>
        <v>0</v>
      </c>
    </row>
    <row r="13" spans="1:11" ht="24" customHeight="1" thickBot="1">
      <c r="A13" s="23" t="s">
        <v>62</v>
      </c>
      <c r="B13" s="25"/>
      <c r="C13" s="26">
        <f>IF(SUM(C5:C12)&gt;0,SUM(C5:C12),"")</f>
        <v>151</v>
      </c>
      <c r="D13" s="24">
        <f>IF(C13&gt;0,C13,"")</f>
        <v>151</v>
      </c>
      <c r="E13" s="26">
        <f>IF(SUM(E5:E12)&gt;0,SUM(E5:E12),"")</f>
        <v>164</v>
      </c>
      <c r="F13" s="24">
        <f>IF(SUM(E13)&gt;0,E13+D13,"")</f>
        <v>315</v>
      </c>
      <c r="G13" s="26">
        <f>IF(SUM(G5:G12)&gt;0,SUM(G5:G12),"")</f>
        <v>148</v>
      </c>
      <c r="H13" s="24">
        <f>IF(SUM(G13)&gt;0,G13+F13,"")</f>
        <v>463</v>
      </c>
      <c r="I13" s="26">
        <f>IF(SUM(I5:I12)&gt;0,SUM(I5:I12),"")</f>
        <v>154</v>
      </c>
      <c r="J13" s="24">
        <f>IF(SUM(I13)&gt;0,I13+H13,"")</f>
        <v>617</v>
      </c>
      <c r="K13" s="27"/>
    </row>
    <row r="14" spans="1:11" ht="24" customHeight="1" thickBot="1">
      <c r="A14" s="23" t="s">
        <v>85</v>
      </c>
      <c r="B14" s="25" t="str">
        <f>VLOOKUP(CONCATENATE(K$1,"-",IF(A14="Ersatz",7,A14)),Starter!$C$1:$D$79,2,FALSE)</f>
        <v>Reese, Maike</v>
      </c>
      <c r="C14" s="64">
        <v>25</v>
      </c>
      <c r="D14" s="24"/>
      <c r="E14" s="64">
        <v>28</v>
      </c>
      <c r="F14" s="24"/>
      <c r="G14" s="64">
        <v>27</v>
      </c>
      <c r="H14" s="24"/>
      <c r="I14" s="64">
        <v>33</v>
      </c>
      <c r="J14" s="24"/>
      <c r="K14" s="32">
        <f>I14+G14+E14+C14</f>
        <v>113</v>
      </c>
    </row>
    <row r="15" ht="4.5" customHeight="1">
      <c r="A15" s="7"/>
    </row>
    <row r="16" spans="1:11" ht="18">
      <c r="A16" s="70" t="s">
        <v>86</v>
      </c>
      <c r="B16" s="71"/>
      <c r="C16" s="7" t="s">
        <v>88</v>
      </c>
      <c r="D16" s="7"/>
      <c r="E16" s="7" t="s">
        <v>89</v>
      </c>
      <c r="F16" s="7"/>
      <c r="G16" s="7" t="s">
        <v>90</v>
      </c>
      <c r="H16" s="7"/>
      <c r="I16" s="7" t="s">
        <v>91</v>
      </c>
      <c r="K16" s="2" t="s">
        <v>63</v>
      </c>
    </row>
    <row r="17" spans="1:11" ht="24" customHeight="1">
      <c r="A17" s="9">
        <v>8</v>
      </c>
      <c r="B17" s="8" t="str">
        <f>VLOOKUP(CONCATENATE(K$1,"-",IF(A17="Ersatz",7,A17)),Starter!$C$1:$D$79,2,FALSE)</f>
        <v>Rösener, Detlev</v>
      </c>
      <c r="C17" s="65">
        <v>30</v>
      </c>
      <c r="D17" s="10"/>
      <c r="E17" s="65">
        <v>31</v>
      </c>
      <c r="F17" s="10"/>
      <c r="G17" s="65">
        <v>34</v>
      </c>
      <c r="H17" s="10"/>
      <c r="I17" s="65">
        <v>35</v>
      </c>
      <c r="J17" s="10"/>
      <c r="K17" s="32">
        <f aca="true" t="shared" si="4" ref="K17:K22">I17+G17+E17+C17</f>
        <v>130</v>
      </c>
    </row>
    <row r="18" spans="1:11" ht="24" customHeight="1">
      <c r="A18" s="9">
        <v>9</v>
      </c>
      <c r="B18" s="8" t="str">
        <f>VLOOKUP(CONCATENATE(K$1,"-",IF(A18="Ersatz",7,A18)),Starter!$C$1:$D$79,2,FALSE)</f>
        <v> </v>
      </c>
      <c r="C18" s="65"/>
      <c r="D18" s="10"/>
      <c r="E18" s="65"/>
      <c r="F18" s="10"/>
      <c r="G18" s="65"/>
      <c r="H18" s="10"/>
      <c r="I18" s="65"/>
      <c r="J18" s="10"/>
      <c r="K18" s="32">
        <f t="shared" si="4"/>
        <v>0</v>
      </c>
    </row>
    <row r="19" spans="1:11" ht="24" customHeight="1">
      <c r="A19" s="9">
        <v>10</v>
      </c>
      <c r="B19" s="8" t="str">
        <f>VLOOKUP(CONCATENATE(K$1,"-",IF(A19="Ersatz",7,A19)),Starter!$C$1:$D$79,2,FALSE)</f>
        <v> </v>
      </c>
      <c r="C19" s="65"/>
      <c r="D19" s="10"/>
      <c r="E19" s="65"/>
      <c r="F19" s="10"/>
      <c r="G19" s="65"/>
      <c r="H19" s="10"/>
      <c r="I19" s="65"/>
      <c r="J19" s="10"/>
      <c r="K19" s="32">
        <f t="shared" si="4"/>
        <v>0</v>
      </c>
    </row>
    <row r="20" spans="1:11" ht="24" customHeight="1">
      <c r="A20" s="9">
        <v>11</v>
      </c>
      <c r="B20" s="8" t="str">
        <f>VLOOKUP(CONCATENATE(K$1,"-",IF(A20="Ersatz",7,A20)),Starter!$C$1:$D$79,2,FALSE)</f>
        <v> </v>
      </c>
      <c r="C20" s="65"/>
      <c r="D20" s="10"/>
      <c r="E20" s="65"/>
      <c r="F20" s="10"/>
      <c r="G20" s="65"/>
      <c r="H20" s="10"/>
      <c r="I20" s="65"/>
      <c r="J20" s="10"/>
      <c r="K20" s="32">
        <f t="shared" si="4"/>
        <v>0</v>
      </c>
    </row>
    <row r="21" spans="1:11" ht="24" customHeight="1">
      <c r="A21" s="9">
        <v>12</v>
      </c>
      <c r="B21" s="8" t="str">
        <f>VLOOKUP(CONCATENATE(K$1,"-",IF(A21="Ersatz",7,A21)),Starter!$C$1:$D$79,2,FALSE)</f>
        <v> </v>
      </c>
      <c r="C21" s="65"/>
      <c r="D21" s="10"/>
      <c r="E21" s="65"/>
      <c r="F21" s="10"/>
      <c r="G21" s="65"/>
      <c r="H21" s="10"/>
      <c r="I21" s="65"/>
      <c r="J21" s="10"/>
      <c r="K21" s="32">
        <f t="shared" si="4"/>
        <v>0</v>
      </c>
    </row>
    <row r="22" spans="1:11" ht="24" customHeight="1">
      <c r="A22" s="9">
        <v>13</v>
      </c>
      <c r="B22" s="8" t="str">
        <f>VLOOKUP(CONCATENATE(K$1,"-",IF(A22="Ersatz",7,A22)),Starter!$C$1:$D$79,2,FALSE)</f>
        <v> </v>
      </c>
      <c r="C22" s="65"/>
      <c r="D22" s="10"/>
      <c r="E22" s="65"/>
      <c r="F22" s="10"/>
      <c r="G22" s="65"/>
      <c r="H22" s="10"/>
      <c r="I22" s="65"/>
      <c r="J22" s="10"/>
      <c r="K22" s="32">
        <f t="shared" si="4"/>
        <v>0</v>
      </c>
    </row>
    <row r="23" ht="4.5" customHeight="1">
      <c r="A23" s="7"/>
    </row>
    <row r="24" spans="1:8" ht="24" customHeight="1">
      <c r="A24" s="2" t="s">
        <v>83</v>
      </c>
      <c r="C24" s="2" t="s">
        <v>92</v>
      </c>
      <c r="E24" s="2" t="s">
        <v>93</v>
      </c>
      <c r="G24" s="68" t="s">
        <v>94</v>
      </c>
      <c r="H24" s="68"/>
    </row>
    <row r="25" spans="1:5" ht="24" customHeight="1">
      <c r="A25" s="2" t="s">
        <v>84</v>
      </c>
      <c r="C25" s="2" t="s">
        <v>92</v>
      </c>
      <c r="E25" s="2" t="s">
        <v>93</v>
      </c>
    </row>
  </sheetData>
  <sheetProtection sheet="1" objects="1" scenarios="1"/>
  <mergeCells count="4">
    <mergeCell ref="C1:D1"/>
    <mergeCell ref="G24:H24"/>
    <mergeCell ref="A3:B3"/>
    <mergeCell ref="A16:B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C9">
      <selection activeCell="K25" sqref="K25"/>
    </sheetView>
  </sheetViews>
  <sheetFormatPr defaultColWidth="11.421875" defaultRowHeight="12.75"/>
  <cols>
    <col min="1" max="1" width="11.28125" style="2" bestFit="1" customWidth="1"/>
    <col min="2" max="2" width="35.57421875" style="2" customWidth="1"/>
    <col min="3" max="11" width="10.7109375" style="2" customWidth="1"/>
    <col min="12" max="16384" width="11.421875" style="2" customWidth="1"/>
  </cols>
  <sheetData>
    <row r="1" spans="1:11" ht="18">
      <c r="A1" s="2" t="s">
        <v>65</v>
      </c>
      <c r="B1" s="2" t="str">
        <f>'Tabellen etc.'!B12</f>
        <v>BGS Hardenberg Pötter</v>
      </c>
      <c r="C1" s="68" t="s">
        <v>95</v>
      </c>
      <c r="D1" s="68"/>
      <c r="E1" s="2">
        <f>'Tabellen etc.'!C12</f>
        <v>4</v>
      </c>
      <c r="F1" s="2">
        <f>'Tabellen etc.'!D12</f>
        <v>752</v>
      </c>
      <c r="G1" s="2" t="s">
        <v>87</v>
      </c>
      <c r="K1" s="2" t="str">
        <f>VLOOKUP(B1,'Tabellen etc.'!B9:E14,4,FALSE)</f>
        <v>HAR</v>
      </c>
    </row>
    <row r="2" ht="4.5" customHeight="1"/>
    <row r="3" spans="1:2" ht="18.75" thickBot="1">
      <c r="A3" s="69" t="s">
        <v>74</v>
      </c>
      <c r="B3" s="69"/>
    </row>
    <row r="4" spans="1:11" ht="18.75" thickBot="1">
      <c r="A4" s="34" t="s">
        <v>80</v>
      </c>
      <c r="B4" s="35" t="s">
        <v>97</v>
      </c>
      <c r="C4" s="23" t="s">
        <v>88</v>
      </c>
      <c r="D4" s="33" t="s">
        <v>62</v>
      </c>
      <c r="E4" s="23" t="s">
        <v>89</v>
      </c>
      <c r="F4" s="33" t="s">
        <v>62</v>
      </c>
      <c r="G4" s="23" t="s">
        <v>90</v>
      </c>
      <c r="H4" s="33" t="s">
        <v>62</v>
      </c>
      <c r="I4" s="23" t="s">
        <v>91</v>
      </c>
      <c r="J4" s="33" t="s">
        <v>62</v>
      </c>
      <c r="K4" s="36" t="s">
        <v>63</v>
      </c>
    </row>
    <row r="5" spans="1:11" ht="24" customHeight="1">
      <c r="A5" s="28">
        <v>1</v>
      </c>
      <c r="B5" s="29" t="str">
        <f>VLOOKUP(CONCATENATE(K$1,"-",IF(A5="Ersatz",7,A5)),Starter!$C$1:$D$79,2,FALSE)</f>
        <v>Hoose, Wilfried</v>
      </c>
      <c r="C5" s="62">
        <v>25</v>
      </c>
      <c r="D5" s="30"/>
      <c r="E5" s="62">
        <v>24</v>
      </c>
      <c r="F5" s="31">
        <f>IF(E5&gt;0,E5+D13,"")</f>
        <v>167</v>
      </c>
      <c r="G5" s="62">
        <v>24</v>
      </c>
      <c r="H5" s="31">
        <f>IF(G5&gt;0,G5+F13,"")</f>
        <v>315</v>
      </c>
      <c r="I5" s="62">
        <v>21</v>
      </c>
      <c r="J5" s="31">
        <f>IF(I5&gt;0,I5+H13,"")</f>
        <v>468</v>
      </c>
      <c r="K5" s="32">
        <f>I5+G5+E5+C5</f>
        <v>94</v>
      </c>
    </row>
    <row r="6" spans="1:11" ht="24" customHeight="1">
      <c r="A6" s="20">
        <v>2</v>
      </c>
      <c r="B6" s="29" t="str">
        <f>VLOOKUP(CONCATENATE(K$1,"-",IF(A6="Ersatz",7,A6)),Starter!$C$1:$D$79,2,FALSE)</f>
        <v>Höpner, Peter</v>
      </c>
      <c r="C6" s="63">
        <v>24</v>
      </c>
      <c r="D6" s="21">
        <f>IF(C6&gt;0,C6+C5,"")</f>
        <v>49</v>
      </c>
      <c r="E6" s="63">
        <v>24</v>
      </c>
      <c r="F6" s="21">
        <f aca="true" t="shared" si="0" ref="F6:F11">IF(E6&gt;0,F5+E6,"")</f>
        <v>191</v>
      </c>
      <c r="G6" s="63">
        <v>23</v>
      </c>
      <c r="H6" s="21">
        <f aca="true" t="shared" si="1" ref="H6:H11">IF(G6&gt;0,H5+G6,"")</f>
        <v>338</v>
      </c>
      <c r="I6" s="63">
        <v>24</v>
      </c>
      <c r="J6" s="21">
        <f aca="true" t="shared" si="2" ref="J6:J11">IF(I6&gt;0,J5+I6,"")</f>
        <v>492</v>
      </c>
      <c r="K6" s="32">
        <f aca="true" t="shared" si="3" ref="K6:K12">I6+G6+E6+C6</f>
        <v>95</v>
      </c>
    </row>
    <row r="7" spans="1:11" ht="24" customHeight="1">
      <c r="A7" s="20">
        <v>3</v>
      </c>
      <c r="B7" s="29" t="str">
        <f>VLOOKUP(CONCATENATE(K$1,"-",IF(A7="Ersatz",7,A7)),Starter!$C$1:$D$79,2,FALSE)</f>
        <v>Morgenstern, Angelika</v>
      </c>
      <c r="C7" s="63">
        <v>24</v>
      </c>
      <c r="D7" s="21">
        <f>IF(C7&gt;0,D6+C7,"")</f>
        <v>73</v>
      </c>
      <c r="E7" s="63">
        <v>21</v>
      </c>
      <c r="F7" s="21">
        <f t="shared" si="0"/>
        <v>212</v>
      </c>
      <c r="G7" s="63">
        <v>28</v>
      </c>
      <c r="H7" s="21">
        <f t="shared" si="1"/>
        <v>366</v>
      </c>
      <c r="I7" s="63">
        <v>20</v>
      </c>
      <c r="J7" s="21">
        <f t="shared" si="2"/>
        <v>512</v>
      </c>
      <c r="K7" s="32">
        <f t="shared" si="3"/>
        <v>93</v>
      </c>
    </row>
    <row r="8" spans="1:11" ht="24" customHeight="1">
      <c r="A8" s="20">
        <v>4</v>
      </c>
      <c r="B8" s="29" t="str">
        <f>VLOOKUP(CONCATENATE(K$1,"-",IF(A8="Ersatz",7,A8)),Starter!$C$1:$D$79,2,FALSE)</f>
        <v>Meier, Siegfried</v>
      </c>
      <c r="C8" s="63">
        <v>22</v>
      </c>
      <c r="D8" s="21">
        <f>IF(C8&gt;0,D7+C8,"")</f>
        <v>95</v>
      </c>
      <c r="E8" s="63">
        <v>29</v>
      </c>
      <c r="F8" s="21">
        <f t="shared" si="0"/>
        <v>241</v>
      </c>
      <c r="G8" s="63">
        <v>28</v>
      </c>
      <c r="H8" s="21">
        <f t="shared" si="1"/>
        <v>394</v>
      </c>
      <c r="I8" s="63">
        <v>32</v>
      </c>
      <c r="J8" s="21">
        <f t="shared" si="2"/>
        <v>544</v>
      </c>
      <c r="K8" s="32">
        <f t="shared" si="3"/>
        <v>111</v>
      </c>
    </row>
    <row r="9" spans="1:11" ht="24" customHeight="1">
      <c r="A9" s="20">
        <v>5</v>
      </c>
      <c r="B9" s="29" t="str">
        <f>VLOOKUP(CONCATENATE(K$1,"-",IF(A9="Ersatz",7,A9)),Starter!$C$1:$D$79,2,FALSE)</f>
        <v>Ebert, Alfred</v>
      </c>
      <c r="C9" s="63">
        <v>24</v>
      </c>
      <c r="D9" s="21">
        <f>IF(C9&gt;0,D8+C9,"")</f>
        <v>119</v>
      </c>
      <c r="E9" s="63">
        <v>26</v>
      </c>
      <c r="F9" s="21">
        <f t="shared" si="0"/>
        <v>267</v>
      </c>
      <c r="G9" s="63">
        <v>24</v>
      </c>
      <c r="H9" s="21">
        <f t="shared" si="1"/>
        <v>418</v>
      </c>
      <c r="I9" s="63">
        <v>27</v>
      </c>
      <c r="J9" s="21">
        <f t="shared" si="2"/>
        <v>571</v>
      </c>
      <c r="K9" s="32">
        <f t="shared" si="3"/>
        <v>101</v>
      </c>
    </row>
    <row r="10" spans="1:11" ht="24" customHeight="1">
      <c r="A10" s="20">
        <v>6</v>
      </c>
      <c r="B10" s="29" t="str">
        <f>VLOOKUP(CONCATENATE(K$1,"-",IF(A10="Ersatz",7,A10)),Starter!$C$1:$D$79,2,FALSE)</f>
        <v>Hansen, Pascal</v>
      </c>
      <c r="C10" s="63">
        <v>24</v>
      </c>
      <c r="D10" s="21">
        <f>IF(C10&gt;0,D9+C10,"")</f>
        <v>143</v>
      </c>
      <c r="E10" s="63">
        <v>24</v>
      </c>
      <c r="F10" s="21">
        <f t="shared" si="0"/>
        <v>291</v>
      </c>
      <c r="G10" s="63">
        <v>29</v>
      </c>
      <c r="H10" s="21">
        <f t="shared" si="1"/>
        <v>447</v>
      </c>
      <c r="I10" s="63">
        <v>25</v>
      </c>
      <c r="J10" s="21">
        <f t="shared" si="2"/>
        <v>596</v>
      </c>
      <c r="K10" s="32">
        <f t="shared" si="3"/>
        <v>102</v>
      </c>
    </row>
    <row r="11" spans="1:11" ht="24" customHeight="1">
      <c r="A11" s="20" t="s">
        <v>81</v>
      </c>
      <c r="B11" s="22"/>
      <c r="C11" s="63"/>
      <c r="D11" s="21">
        <f>IF(C11&gt;0,D10+C11,"")</f>
      </c>
      <c r="E11" s="63"/>
      <c r="F11" s="21">
        <f t="shared" si="0"/>
      </c>
      <c r="G11" s="63"/>
      <c r="H11" s="21">
        <f t="shared" si="1"/>
      </c>
      <c r="I11" s="63"/>
      <c r="J11" s="21">
        <f t="shared" si="2"/>
      </c>
      <c r="K11" s="32">
        <f t="shared" si="3"/>
        <v>0</v>
      </c>
    </row>
    <row r="12" spans="1:11" ht="24" customHeight="1" thickBot="1">
      <c r="A12" s="20" t="s">
        <v>82</v>
      </c>
      <c r="B12" s="22"/>
      <c r="C12" s="63"/>
      <c r="D12" s="21"/>
      <c r="E12" s="63"/>
      <c r="F12" s="21"/>
      <c r="G12" s="63"/>
      <c r="H12" s="21"/>
      <c r="I12" s="63"/>
      <c r="J12" s="21"/>
      <c r="K12" s="32">
        <f t="shared" si="3"/>
        <v>0</v>
      </c>
    </row>
    <row r="13" spans="1:11" ht="24" customHeight="1" thickBot="1">
      <c r="A13" s="23" t="s">
        <v>62</v>
      </c>
      <c r="B13" s="25"/>
      <c r="C13" s="26">
        <f>IF(SUM(C5:C12)&gt;0,SUM(C5:C12),"")</f>
        <v>143</v>
      </c>
      <c r="D13" s="24">
        <f>IF(C13&gt;0,C13,"")</f>
        <v>143</v>
      </c>
      <c r="E13" s="26">
        <f>IF(SUM(E5:E12)&gt;0,SUM(E5:E12),"")</f>
        <v>148</v>
      </c>
      <c r="F13" s="24">
        <f>IF(SUM(E13)&gt;0,E13+D13,"")</f>
        <v>291</v>
      </c>
      <c r="G13" s="26">
        <f>IF(SUM(G5:G12)&gt;0,SUM(G5:G12),"")</f>
        <v>156</v>
      </c>
      <c r="H13" s="24">
        <f>IF(SUM(G13)&gt;0,G13+F13,"")</f>
        <v>447</v>
      </c>
      <c r="I13" s="26">
        <f>IF(SUM(I5:I12)&gt;0,SUM(I5:I12),"")</f>
        <v>149</v>
      </c>
      <c r="J13" s="24">
        <f>IF(SUM(I13)&gt;0,I13+H13,"")</f>
        <v>596</v>
      </c>
      <c r="K13" s="27"/>
    </row>
    <row r="14" spans="1:11" ht="24" customHeight="1" thickBot="1">
      <c r="A14" s="23" t="s">
        <v>85</v>
      </c>
      <c r="B14" s="25" t="str">
        <f>VLOOKUP(CONCATENATE(K$1,"-",IF(A14="Ersatz",7,A14)),Starter!$C$1:$D$79,2,FALSE)</f>
        <v>Reh, Bernd</v>
      </c>
      <c r="C14" s="64">
        <v>28</v>
      </c>
      <c r="D14" s="24"/>
      <c r="E14" s="64">
        <v>33</v>
      </c>
      <c r="F14" s="24"/>
      <c r="G14" s="64">
        <v>29</v>
      </c>
      <c r="H14" s="24"/>
      <c r="I14" s="64">
        <v>26</v>
      </c>
      <c r="J14" s="24"/>
      <c r="K14" s="32">
        <f>I14+G14+E14+C14</f>
        <v>116</v>
      </c>
    </row>
    <row r="15" ht="4.5" customHeight="1">
      <c r="A15" s="7"/>
    </row>
    <row r="16" spans="1:11" ht="18">
      <c r="A16" s="70" t="s">
        <v>86</v>
      </c>
      <c r="B16" s="71"/>
      <c r="C16" s="7" t="s">
        <v>88</v>
      </c>
      <c r="D16" s="7"/>
      <c r="E16" s="7" t="s">
        <v>89</v>
      </c>
      <c r="F16" s="7"/>
      <c r="G16" s="7" t="s">
        <v>90</v>
      </c>
      <c r="H16" s="7"/>
      <c r="I16" s="7" t="s">
        <v>91</v>
      </c>
      <c r="K16" s="2" t="s">
        <v>63</v>
      </c>
    </row>
    <row r="17" spans="1:11" ht="24" customHeight="1">
      <c r="A17" s="9">
        <v>8</v>
      </c>
      <c r="B17" s="8" t="str">
        <f>VLOOKUP(CONCATENATE(K$1,"-",IF(A17="Ersatz",7,A17)),Starter!$C$1:$D$79,2,FALSE)</f>
        <v> </v>
      </c>
      <c r="C17" s="65"/>
      <c r="D17" s="10"/>
      <c r="E17" s="65"/>
      <c r="F17" s="10"/>
      <c r="G17" s="65"/>
      <c r="H17" s="10"/>
      <c r="I17" s="65"/>
      <c r="J17" s="10"/>
      <c r="K17" s="32">
        <f aca="true" t="shared" si="4" ref="K17:K22">I17+G17+E17+C17</f>
        <v>0</v>
      </c>
    </row>
    <row r="18" spans="1:11" ht="24" customHeight="1">
      <c r="A18" s="9">
        <v>9</v>
      </c>
      <c r="B18" s="8" t="str">
        <f>VLOOKUP(CONCATENATE(K$1,"-",IF(A18="Ersatz",7,A18)),Starter!$C$1:$D$79,2,FALSE)</f>
        <v> </v>
      </c>
      <c r="C18" s="65"/>
      <c r="D18" s="10"/>
      <c r="E18" s="65"/>
      <c r="F18" s="10"/>
      <c r="G18" s="65"/>
      <c r="H18" s="10"/>
      <c r="I18" s="65"/>
      <c r="J18" s="10"/>
      <c r="K18" s="32">
        <f t="shared" si="4"/>
        <v>0</v>
      </c>
    </row>
    <row r="19" spans="1:11" ht="24" customHeight="1">
      <c r="A19" s="9">
        <v>10</v>
      </c>
      <c r="B19" s="8" t="str">
        <f>VLOOKUP(CONCATENATE(K$1,"-",IF(A19="Ersatz",7,A19)),Starter!$C$1:$D$79,2,FALSE)</f>
        <v> </v>
      </c>
      <c r="C19" s="65"/>
      <c r="D19" s="10"/>
      <c r="E19" s="65"/>
      <c r="F19" s="10"/>
      <c r="G19" s="65"/>
      <c r="H19" s="10"/>
      <c r="I19" s="65"/>
      <c r="J19" s="10"/>
      <c r="K19" s="32">
        <f t="shared" si="4"/>
        <v>0</v>
      </c>
    </row>
    <row r="20" spans="1:11" ht="24" customHeight="1">
      <c r="A20" s="9">
        <v>11</v>
      </c>
      <c r="B20" s="8" t="str">
        <f>VLOOKUP(CONCATENATE(K$1,"-",IF(A20="Ersatz",7,A20)),Starter!$C$1:$D$79,2,FALSE)</f>
        <v> </v>
      </c>
      <c r="C20" s="65"/>
      <c r="D20" s="10"/>
      <c r="E20" s="65"/>
      <c r="F20" s="10"/>
      <c r="G20" s="65"/>
      <c r="H20" s="10"/>
      <c r="I20" s="65"/>
      <c r="J20" s="10"/>
      <c r="K20" s="32">
        <f t="shared" si="4"/>
        <v>0</v>
      </c>
    </row>
    <row r="21" spans="1:11" ht="24" customHeight="1">
      <c r="A21" s="9">
        <v>12</v>
      </c>
      <c r="B21" s="8" t="str">
        <f>VLOOKUP(CONCATENATE(K$1,"-",IF(A21="Ersatz",7,A21)),Starter!$C$1:$D$79,2,FALSE)</f>
        <v> </v>
      </c>
      <c r="C21" s="65"/>
      <c r="D21" s="10"/>
      <c r="E21" s="65"/>
      <c r="F21" s="10"/>
      <c r="G21" s="65"/>
      <c r="H21" s="10"/>
      <c r="I21" s="65"/>
      <c r="J21" s="10"/>
      <c r="K21" s="32">
        <f t="shared" si="4"/>
        <v>0</v>
      </c>
    </row>
    <row r="22" spans="1:11" ht="24" customHeight="1">
      <c r="A22" s="9">
        <v>13</v>
      </c>
      <c r="B22" s="8" t="str">
        <f>VLOOKUP(CONCATENATE(K$1,"-",IF(A22="Ersatz",7,A22)),Starter!$C$1:$D$79,2,FALSE)</f>
        <v> </v>
      </c>
      <c r="C22" s="65"/>
      <c r="D22" s="10"/>
      <c r="E22" s="65"/>
      <c r="F22" s="10"/>
      <c r="G22" s="65"/>
      <c r="H22" s="10"/>
      <c r="I22" s="65"/>
      <c r="J22" s="10"/>
      <c r="K22" s="32">
        <f t="shared" si="4"/>
        <v>0</v>
      </c>
    </row>
    <row r="23" ht="4.5" customHeight="1">
      <c r="A23" s="7"/>
    </row>
    <row r="24" spans="1:8" ht="24" customHeight="1">
      <c r="A24" s="2" t="s">
        <v>83</v>
      </c>
      <c r="C24" s="2" t="s">
        <v>92</v>
      </c>
      <c r="E24" s="2" t="s">
        <v>93</v>
      </c>
      <c r="G24" s="68" t="s">
        <v>94</v>
      </c>
      <c r="H24" s="68"/>
    </row>
    <row r="25" spans="1:5" ht="24" customHeight="1">
      <c r="A25" s="2" t="s">
        <v>84</v>
      </c>
      <c r="C25" s="2" t="s">
        <v>92</v>
      </c>
      <c r="E25" s="2" t="s">
        <v>93</v>
      </c>
    </row>
  </sheetData>
  <sheetProtection sheet="1" objects="1" scenarios="1"/>
  <mergeCells count="4">
    <mergeCell ref="C1:D1"/>
    <mergeCell ref="G24:H24"/>
    <mergeCell ref="A3:B3"/>
    <mergeCell ref="A16:B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9">
      <selection activeCell="A19" sqref="A19"/>
    </sheetView>
  </sheetViews>
  <sheetFormatPr defaultColWidth="11.421875" defaultRowHeight="12.75"/>
  <cols>
    <col min="1" max="1" width="11.28125" style="2" bestFit="1" customWidth="1"/>
    <col min="2" max="2" width="35.57421875" style="2" customWidth="1"/>
    <col min="3" max="11" width="10.7109375" style="2" customWidth="1"/>
    <col min="12" max="16384" width="11.421875" style="2" customWidth="1"/>
  </cols>
  <sheetData>
    <row r="1" spans="1:11" ht="18">
      <c r="A1" s="2" t="s">
        <v>65</v>
      </c>
      <c r="B1" s="2" t="str">
        <f>'Tabellen etc.'!B13</f>
        <v>HMC Büttgen</v>
      </c>
      <c r="C1" s="68" t="s">
        <v>95</v>
      </c>
      <c r="D1" s="68"/>
      <c r="E1" s="2">
        <f>'Tabellen etc.'!C13</f>
        <v>2</v>
      </c>
      <c r="F1" s="2">
        <f>'Tabellen etc.'!D13</f>
        <v>759</v>
      </c>
      <c r="G1" s="2" t="s">
        <v>87</v>
      </c>
      <c r="K1" s="2" t="str">
        <f>VLOOKUP(B1,'Tabellen etc.'!B9:E14,4,FALSE)</f>
        <v>BÜT</v>
      </c>
    </row>
    <row r="2" ht="4.5" customHeight="1"/>
    <row r="3" spans="1:2" ht="18.75" thickBot="1">
      <c r="A3" s="69" t="s">
        <v>74</v>
      </c>
      <c r="B3" s="69"/>
    </row>
    <row r="4" spans="1:11" ht="18.75" thickBot="1">
      <c r="A4" s="34" t="s">
        <v>80</v>
      </c>
      <c r="B4" s="35" t="s">
        <v>97</v>
      </c>
      <c r="C4" s="23" t="s">
        <v>88</v>
      </c>
      <c r="D4" s="33" t="s">
        <v>62</v>
      </c>
      <c r="E4" s="23" t="s">
        <v>89</v>
      </c>
      <c r="F4" s="33" t="s">
        <v>62</v>
      </c>
      <c r="G4" s="23" t="s">
        <v>90</v>
      </c>
      <c r="H4" s="33" t="s">
        <v>62</v>
      </c>
      <c r="I4" s="23" t="s">
        <v>91</v>
      </c>
      <c r="J4" s="33" t="s">
        <v>62</v>
      </c>
      <c r="K4" s="36" t="s">
        <v>63</v>
      </c>
    </row>
    <row r="5" spans="1:11" ht="24" customHeight="1">
      <c r="A5" s="28">
        <v>1</v>
      </c>
      <c r="B5" s="29" t="str">
        <f>VLOOKUP(CONCATENATE(K$1,"-",IF(A5="Ersatz",7,A5)),Starter!$C$1:$D$79,2,FALSE)</f>
        <v>Faßbender, Markus</v>
      </c>
      <c r="C5" s="62">
        <v>33</v>
      </c>
      <c r="D5" s="30"/>
      <c r="E5" s="62">
        <v>31</v>
      </c>
      <c r="F5" s="31">
        <f>IF(E5&gt;0,E5+D13,"")</f>
        <v>196</v>
      </c>
      <c r="G5" s="62">
        <v>29</v>
      </c>
      <c r="H5" s="31">
        <f>IF(G5&gt;0,G5+F13,"")</f>
        <v>348</v>
      </c>
      <c r="I5" s="62">
        <v>28</v>
      </c>
      <c r="J5" s="31">
        <f>IF(I5&gt;0,I5+H13,"")</f>
        <v>495</v>
      </c>
      <c r="K5" s="32">
        <f>I5+G5+E5+C5</f>
        <v>121</v>
      </c>
    </row>
    <row r="6" spans="1:11" ht="24" customHeight="1">
      <c r="A6" s="20">
        <v>2</v>
      </c>
      <c r="B6" s="29" t="str">
        <f>VLOOKUP(CONCATENATE(K$1,"-",IF(A6="Ersatz",7,A6)),Starter!$C$1:$D$79,2,FALSE)</f>
        <v>Wieser, Rene</v>
      </c>
      <c r="C6" s="63">
        <v>29</v>
      </c>
      <c r="D6" s="21">
        <f>IF(C6&gt;0,C6+C5,"")</f>
        <v>62</v>
      </c>
      <c r="E6" s="63">
        <v>25</v>
      </c>
      <c r="F6" s="21">
        <f aca="true" t="shared" si="0" ref="F6:F11">IF(E6&gt;0,F5+E6,"")</f>
        <v>221</v>
      </c>
      <c r="G6" s="63">
        <v>23</v>
      </c>
      <c r="H6" s="21">
        <f aca="true" t="shared" si="1" ref="H6:H11">IF(G6&gt;0,H5+G6,"")</f>
        <v>371</v>
      </c>
      <c r="I6" s="63">
        <v>26</v>
      </c>
      <c r="J6" s="21">
        <f aca="true" t="shared" si="2" ref="J6:J11">IF(I6&gt;0,J5+I6,"")</f>
        <v>521</v>
      </c>
      <c r="K6" s="32">
        <f aca="true" t="shared" si="3" ref="K6:K12">I6+G6+E6+C6</f>
        <v>103</v>
      </c>
    </row>
    <row r="7" spans="1:11" ht="24" customHeight="1">
      <c r="A7" s="20">
        <v>3</v>
      </c>
      <c r="B7" s="29" t="str">
        <f>VLOOKUP(CONCATENATE(K$1,"-",IF(A7="Ersatz",7,A7)),Starter!$C$1:$D$79,2,FALSE)</f>
        <v>Schöbel, Manfred</v>
      </c>
      <c r="C7" s="63">
        <v>21</v>
      </c>
      <c r="D7" s="21">
        <f>IF(C7&gt;0,D6+C7,"")</f>
        <v>83</v>
      </c>
      <c r="E7" s="63">
        <v>26</v>
      </c>
      <c r="F7" s="21">
        <f t="shared" si="0"/>
        <v>247</v>
      </c>
      <c r="G7" s="63">
        <v>22</v>
      </c>
      <c r="H7" s="21">
        <f t="shared" si="1"/>
        <v>393</v>
      </c>
      <c r="I7" s="63">
        <v>25</v>
      </c>
      <c r="J7" s="21">
        <f t="shared" si="2"/>
        <v>546</v>
      </c>
      <c r="K7" s="32">
        <f t="shared" si="3"/>
        <v>94</v>
      </c>
    </row>
    <row r="8" spans="1:11" ht="24" customHeight="1">
      <c r="A8" s="20">
        <v>4</v>
      </c>
      <c r="B8" s="29" t="str">
        <f>VLOOKUP(CONCATENATE(K$1,"-",IF(A8="Ersatz",7,A8)),Starter!$C$1:$D$79,2,FALSE)</f>
        <v>Haubeil, Reinhard</v>
      </c>
      <c r="C8" s="63">
        <v>26</v>
      </c>
      <c r="D8" s="21">
        <f>IF(C8&gt;0,D7+C8,"")</f>
        <v>109</v>
      </c>
      <c r="E8" s="63">
        <v>19</v>
      </c>
      <c r="F8" s="21">
        <f t="shared" si="0"/>
        <v>266</v>
      </c>
      <c r="G8" s="63">
        <v>24</v>
      </c>
      <c r="H8" s="21">
        <f t="shared" si="1"/>
        <v>417</v>
      </c>
      <c r="I8" s="63">
        <v>22</v>
      </c>
      <c r="J8" s="21">
        <f t="shared" si="2"/>
        <v>568</v>
      </c>
      <c r="K8" s="32">
        <f t="shared" si="3"/>
        <v>91</v>
      </c>
    </row>
    <row r="9" spans="1:11" ht="24" customHeight="1">
      <c r="A9" s="20">
        <v>5</v>
      </c>
      <c r="B9" s="29" t="str">
        <f>VLOOKUP(CONCATENATE(K$1,"-",IF(A9="Ersatz",7,A9)),Starter!$C$1:$D$79,2,FALSE)</f>
        <v>Becker, Gerd</v>
      </c>
      <c r="C9" s="63">
        <v>25</v>
      </c>
      <c r="D9" s="21">
        <f>IF(C9&gt;0,D8+C9,"")</f>
        <v>134</v>
      </c>
      <c r="E9" s="63">
        <v>25</v>
      </c>
      <c r="F9" s="21">
        <f t="shared" si="0"/>
        <v>291</v>
      </c>
      <c r="G9" s="63">
        <v>23</v>
      </c>
      <c r="H9" s="21">
        <f t="shared" si="1"/>
        <v>440</v>
      </c>
      <c r="I9" s="63">
        <v>24</v>
      </c>
      <c r="J9" s="21">
        <f t="shared" si="2"/>
        <v>592</v>
      </c>
      <c r="K9" s="32">
        <f t="shared" si="3"/>
        <v>97</v>
      </c>
    </row>
    <row r="10" spans="1:11" ht="24" customHeight="1">
      <c r="A10" s="20">
        <v>6</v>
      </c>
      <c r="B10" s="29" t="str">
        <f>VLOOKUP(CONCATENATE(K$1,"-",IF(A10="Ersatz",7,A10)),Starter!$C$1:$D$79,2,FALSE)</f>
        <v>Ahrentropp, Mabel</v>
      </c>
      <c r="C10" s="63">
        <v>31</v>
      </c>
      <c r="D10" s="21">
        <f>IF(C10&gt;0,D9+C10,"")</f>
        <v>165</v>
      </c>
      <c r="E10" s="63">
        <v>28</v>
      </c>
      <c r="F10" s="21">
        <f t="shared" si="0"/>
        <v>319</v>
      </c>
      <c r="G10" s="63">
        <v>27</v>
      </c>
      <c r="H10" s="21">
        <f t="shared" si="1"/>
        <v>467</v>
      </c>
      <c r="I10" s="63">
        <v>28</v>
      </c>
      <c r="J10" s="21">
        <f t="shared" si="2"/>
        <v>620</v>
      </c>
      <c r="K10" s="32">
        <f t="shared" si="3"/>
        <v>114</v>
      </c>
    </row>
    <row r="11" spans="1:11" ht="24" customHeight="1">
      <c r="A11" s="20" t="s">
        <v>81</v>
      </c>
      <c r="B11" s="22"/>
      <c r="C11" s="63"/>
      <c r="D11" s="21">
        <f>IF(C11&gt;0,D10+C11,"")</f>
      </c>
      <c r="E11" s="63"/>
      <c r="F11" s="21">
        <f t="shared" si="0"/>
      </c>
      <c r="G11" s="63"/>
      <c r="H11" s="21">
        <f t="shared" si="1"/>
      </c>
      <c r="I11" s="63"/>
      <c r="J11" s="21">
        <f t="shared" si="2"/>
      </c>
      <c r="K11" s="32">
        <f t="shared" si="3"/>
        <v>0</v>
      </c>
    </row>
    <row r="12" spans="1:11" ht="24" customHeight="1" thickBot="1">
      <c r="A12" s="20" t="s">
        <v>82</v>
      </c>
      <c r="B12" s="22"/>
      <c r="C12" s="63"/>
      <c r="D12" s="21"/>
      <c r="E12" s="63"/>
      <c r="F12" s="21"/>
      <c r="G12" s="63"/>
      <c r="H12" s="21"/>
      <c r="I12" s="63"/>
      <c r="J12" s="21"/>
      <c r="K12" s="32">
        <f t="shared" si="3"/>
        <v>0</v>
      </c>
    </row>
    <row r="13" spans="1:11" ht="24" customHeight="1" thickBot="1">
      <c r="A13" s="23" t="s">
        <v>62</v>
      </c>
      <c r="B13" s="25"/>
      <c r="C13" s="26">
        <f>IF(SUM(C5:C12)&gt;0,SUM(C5:C12),"")</f>
        <v>165</v>
      </c>
      <c r="D13" s="24">
        <f>IF(C13&gt;0,C13,"")</f>
        <v>165</v>
      </c>
      <c r="E13" s="26">
        <f>IF(SUM(E5:E12)&gt;0,SUM(E5:E12),"")</f>
        <v>154</v>
      </c>
      <c r="F13" s="24">
        <f>IF(SUM(E13)&gt;0,E13+D13,"")</f>
        <v>319</v>
      </c>
      <c r="G13" s="26">
        <f>IF(SUM(G5:G12)&gt;0,SUM(G5:G12),"")</f>
        <v>148</v>
      </c>
      <c r="H13" s="24">
        <f>IF(SUM(G13)&gt;0,G13+F13,"")</f>
        <v>467</v>
      </c>
      <c r="I13" s="26">
        <f>IF(SUM(I5:I12)&gt;0,SUM(I5:I12),"")</f>
        <v>153</v>
      </c>
      <c r="J13" s="24">
        <f>IF(SUM(I13)&gt;0,I13+H13,"")</f>
        <v>620</v>
      </c>
      <c r="K13" s="27"/>
    </row>
    <row r="14" spans="1:11" ht="24" customHeight="1" thickBot="1">
      <c r="A14" s="23" t="s">
        <v>85</v>
      </c>
      <c r="B14" s="25" t="str">
        <f>VLOOKUP(CONCATENATE(K$1,"-",IF(A14="Ersatz",7,A14)),Starter!$C$1:$D$79,2,FALSE)</f>
        <v>Friedrich, Melanie</v>
      </c>
      <c r="C14" s="64">
        <v>29</v>
      </c>
      <c r="D14" s="24"/>
      <c r="E14" s="64">
        <v>30</v>
      </c>
      <c r="F14" s="24"/>
      <c r="G14" s="64">
        <v>33</v>
      </c>
      <c r="H14" s="24"/>
      <c r="I14" s="64">
        <v>34</v>
      </c>
      <c r="J14" s="24"/>
      <c r="K14" s="32">
        <f>I14+G14+E14+C14</f>
        <v>126</v>
      </c>
    </row>
    <row r="15" ht="4.5" customHeight="1">
      <c r="A15" s="7"/>
    </row>
    <row r="16" spans="1:11" ht="18">
      <c r="A16" s="70" t="s">
        <v>86</v>
      </c>
      <c r="B16" s="71"/>
      <c r="C16" s="7" t="s">
        <v>88</v>
      </c>
      <c r="D16" s="7"/>
      <c r="E16" s="7" t="s">
        <v>89</v>
      </c>
      <c r="F16" s="7"/>
      <c r="G16" s="7" t="s">
        <v>90</v>
      </c>
      <c r="H16" s="7"/>
      <c r="I16" s="7" t="s">
        <v>91</v>
      </c>
      <c r="K16" s="2" t="s">
        <v>63</v>
      </c>
    </row>
    <row r="17" spans="1:11" ht="24" customHeight="1">
      <c r="A17" s="9">
        <v>8</v>
      </c>
      <c r="B17" s="8" t="str">
        <f>VLOOKUP(CONCATENATE(K$1,"-",IF(A17="Ersatz",7,A17)),Starter!$C$1:$D$79,2,FALSE)</f>
        <v> </v>
      </c>
      <c r="C17" s="65"/>
      <c r="D17" s="10"/>
      <c r="E17" s="65"/>
      <c r="F17" s="10"/>
      <c r="G17" s="65"/>
      <c r="H17" s="10"/>
      <c r="I17" s="65"/>
      <c r="J17" s="10"/>
      <c r="K17" s="32">
        <f aca="true" t="shared" si="4" ref="K17:K22">I17+G17+E17+C17</f>
        <v>0</v>
      </c>
    </row>
    <row r="18" spans="1:11" ht="24" customHeight="1">
      <c r="A18" s="9">
        <v>9</v>
      </c>
      <c r="B18" s="8" t="str">
        <f>VLOOKUP(CONCATENATE(K$1,"-",IF(A18="Ersatz",7,A18)),Starter!$C$1:$D$79,2,FALSE)</f>
        <v> </v>
      </c>
      <c r="C18" s="65"/>
      <c r="D18" s="10"/>
      <c r="E18" s="65"/>
      <c r="F18" s="10"/>
      <c r="G18" s="65"/>
      <c r="H18" s="10"/>
      <c r="I18" s="65"/>
      <c r="J18" s="10"/>
      <c r="K18" s="32">
        <f t="shared" si="4"/>
        <v>0</v>
      </c>
    </row>
    <row r="19" spans="1:11" ht="24" customHeight="1">
      <c r="A19" s="9">
        <v>10</v>
      </c>
      <c r="B19" s="8" t="str">
        <f>VLOOKUP(CONCATENATE(K$1,"-",IF(A19="Ersatz",7,A19)),Starter!$C$1:$D$79,2,FALSE)</f>
        <v> </v>
      </c>
      <c r="C19" s="65"/>
      <c r="D19" s="10"/>
      <c r="E19" s="65"/>
      <c r="F19" s="10"/>
      <c r="G19" s="65"/>
      <c r="H19" s="10"/>
      <c r="I19" s="65"/>
      <c r="J19" s="10"/>
      <c r="K19" s="32">
        <f t="shared" si="4"/>
        <v>0</v>
      </c>
    </row>
    <row r="20" spans="1:11" ht="24" customHeight="1">
      <c r="A20" s="9">
        <v>11</v>
      </c>
      <c r="B20" s="8" t="str">
        <f>VLOOKUP(CONCATENATE(K$1,"-",IF(A20="Ersatz",7,A20)),Starter!$C$1:$D$79,2,FALSE)</f>
        <v> </v>
      </c>
      <c r="C20" s="65"/>
      <c r="D20" s="10"/>
      <c r="E20" s="65"/>
      <c r="F20" s="10"/>
      <c r="G20" s="65"/>
      <c r="H20" s="10"/>
      <c r="I20" s="65"/>
      <c r="J20" s="10"/>
      <c r="K20" s="32">
        <f t="shared" si="4"/>
        <v>0</v>
      </c>
    </row>
    <row r="21" spans="1:11" ht="24" customHeight="1">
      <c r="A21" s="9">
        <v>12</v>
      </c>
      <c r="B21" s="8" t="str">
        <f>VLOOKUP(CONCATENATE(K$1,"-",IF(A21="Ersatz",7,A21)),Starter!$C$1:$D$79,2,FALSE)</f>
        <v> </v>
      </c>
      <c r="C21" s="65"/>
      <c r="D21" s="10"/>
      <c r="E21" s="65"/>
      <c r="F21" s="10"/>
      <c r="G21" s="65"/>
      <c r="H21" s="10"/>
      <c r="I21" s="65"/>
      <c r="J21" s="10"/>
      <c r="K21" s="32">
        <f t="shared" si="4"/>
        <v>0</v>
      </c>
    </row>
    <row r="22" spans="1:11" ht="24" customHeight="1">
      <c r="A22" s="9">
        <v>13</v>
      </c>
      <c r="B22" s="8" t="str">
        <f>VLOOKUP(CONCATENATE(K$1,"-",IF(A22="Ersatz",7,A22)),Starter!$C$1:$D$79,2,FALSE)</f>
        <v> </v>
      </c>
      <c r="C22" s="65"/>
      <c r="D22" s="10"/>
      <c r="E22" s="65"/>
      <c r="F22" s="10"/>
      <c r="G22" s="65"/>
      <c r="H22" s="10"/>
      <c r="I22" s="65"/>
      <c r="J22" s="10"/>
      <c r="K22" s="32">
        <f t="shared" si="4"/>
        <v>0</v>
      </c>
    </row>
    <row r="23" ht="4.5" customHeight="1">
      <c r="A23" s="7"/>
    </row>
    <row r="24" spans="1:8" ht="24" customHeight="1">
      <c r="A24" s="2" t="s">
        <v>83</v>
      </c>
      <c r="C24" s="2" t="s">
        <v>92</v>
      </c>
      <c r="E24" s="2" t="s">
        <v>93</v>
      </c>
      <c r="G24" s="68" t="s">
        <v>94</v>
      </c>
      <c r="H24" s="68"/>
    </row>
    <row r="25" spans="1:5" ht="24" customHeight="1">
      <c r="A25" s="2" t="s">
        <v>84</v>
      </c>
      <c r="C25" s="2" t="s">
        <v>92</v>
      </c>
      <c r="E25" s="2" t="s">
        <v>93</v>
      </c>
    </row>
  </sheetData>
  <sheetProtection sheet="1" objects="1" scenarios="1"/>
  <mergeCells count="4">
    <mergeCell ref="C1:D1"/>
    <mergeCell ref="G24:H24"/>
    <mergeCell ref="A3:B3"/>
    <mergeCell ref="A16:B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9">
      <selection activeCell="N15" sqref="N15"/>
    </sheetView>
  </sheetViews>
  <sheetFormatPr defaultColWidth="11.421875" defaultRowHeight="12.75"/>
  <cols>
    <col min="1" max="1" width="11.28125" style="2" bestFit="1" customWidth="1"/>
    <col min="2" max="2" width="35.57421875" style="2" customWidth="1"/>
    <col min="3" max="11" width="10.7109375" style="2" customWidth="1"/>
    <col min="12" max="16384" width="11.421875" style="2" customWidth="1"/>
  </cols>
  <sheetData>
    <row r="1" spans="1:11" ht="18">
      <c r="A1" s="2" t="s">
        <v>65</v>
      </c>
      <c r="B1" s="2" t="str">
        <f>'Tabellen etc.'!B14</f>
        <v>MGC "AS" Witten</v>
      </c>
      <c r="C1" s="68" t="s">
        <v>95</v>
      </c>
      <c r="D1" s="68"/>
      <c r="E1" s="2">
        <f>'Tabellen etc.'!C14</f>
        <v>0</v>
      </c>
      <c r="F1" s="2">
        <f>'Tabellen etc.'!D14</f>
        <v>767</v>
      </c>
      <c r="G1" s="2" t="s">
        <v>87</v>
      </c>
      <c r="K1" s="2" t="str">
        <f>VLOOKUP(B1,'Tabellen etc.'!B9:E14,4,FALSE)</f>
        <v>ASW</v>
      </c>
    </row>
    <row r="2" ht="4.5" customHeight="1"/>
    <row r="3" spans="1:2" ht="18.75" thickBot="1">
      <c r="A3" s="69" t="s">
        <v>74</v>
      </c>
      <c r="B3" s="69"/>
    </row>
    <row r="4" spans="1:11" ht="18.75" thickBot="1">
      <c r="A4" s="34" t="s">
        <v>80</v>
      </c>
      <c r="B4" s="35" t="s">
        <v>97</v>
      </c>
      <c r="C4" s="23" t="s">
        <v>88</v>
      </c>
      <c r="D4" s="33" t="s">
        <v>62</v>
      </c>
      <c r="E4" s="23" t="s">
        <v>89</v>
      </c>
      <c r="F4" s="33" t="s">
        <v>62</v>
      </c>
      <c r="G4" s="23" t="s">
        <v>90</v>
      </c>
      <c r="H4" s="33" t="s">
        <v>62</v>
      </c>
      <c r="I4" s="23" t="s">
        <v>91</v>
      </c>
      <c r="J4" s="33" t="s">
        <v>62</v>
      </c>
      <c r="K4" s="36" t="s">
        <v>63</v>
      </c>
    </row>
    <row r="5" spans="1:11" ht="24" customHeight="1">
      <c r="A5" s="28">
        <v>1</v>
      </c>
      <c r="B5" s="29" t="str">
        <f>VLOOKUP(CONCATENATE(K$1,"-",IF(A5="Ersatz",7,A5)),Starter!$C$1:$D$79,2,FALSE)</f>
        <v>Eisermann, Bernd</v>
      </c>
      <c r="C5" s="62">
        <v>22</v>
      </c>
      <c r="D5" s="30"/>
      <c r="E5" s="62">
        <v>26</v>
      </c>
      <c r="F5" s="31">
        <f>IF(E5&gt;0,E5+D13,"")</f>
        <v>165</v>
      </c>
      <c r="G5" s="62">
        <v>27</v>
      </c>
      <c r="H5" s="31">
        <f>IF(G5&gt;0,G5+F13,"")</f>
        <v>309</v>
      </c>
      <c r="I5" s="62">
        <v>27</v>
      </c>
      <c r="J5" s="31">
        <f>IF(I5&gt;0,I5+H13,"")</f>
        <v>451</v>
      </c>
      <c r="K5" s="32">
        <f>I5+G5+E5+C5</f>
        <v>102</v>
      </c>
    </row>
    <row r="6" spans="1:11" ht="24" customHeight="1">
      <c r="A6" s="20">
        <v>2</v>
      </c>
      <c r="B6" s="29" t="str">
        <f>VLOOKUP(CONCATENATE(K$1,"-",IF(A6="Ersatz",7,A6)),Starter!$C$1:$D$79,2,FALSE)</f>
        <v>Lüttenberg, Winfried</v>
      </c>
      <c r="C6" s="63">
        <v>21</v>
      </c>
      <c r="D6" s="21">
        <f>IF(C6&gt;0,C6+C5,"")</f>
        <v>43</v>
      </c>
      <c r="E6" s="63">
        <v>25</v>
      </c>
      <c r="F6" s="21">
        <f aca="true" t="shared" si="0" ref="F6:F11">IF(E6&gt;0,F5+E6,"")</f>
        <v>190</v>
      </c>
      <c r="G6" s="63">
        <v>25</v>
      </c>
      <c r="H6" s="21">
        <f aca="true" t="shared" si="1" ref="H6:H11">IF(G6&gt;0,H5+G6,"")</f>
        <v>334</v>
      </c>
      <c r="I6" s="63">
        <v>26</v>
      </c>
      <c r="J6" s="21">
        <f aca="true" t="shared" si="2" ref="J6:J11">IF(I6&gt;0,J5+I6,"")</f>
        <v>477</v>
      </c>
      <c r="K6" s="32">
        <f aca="true" t="shared" si="3" ref="K6:K12">I6+G6+E6+C6</f>
        <v>97</v>
      </c>
    </row>
    <row r="7" spans="1:11" ht="24" customHeight="1">
      <c r="A7" s="20">
        <v>3</v>
      </c>
      <c r="B7" s="29" t="str">
        <f>VLOOKUP(CONCATENATE(K$1,"-",IF(A7="Ersatz",7,A7)),Starter!$C$1:$D$79,2,FALSE)</f>
        <v>Schmidt, Olaf</v>
      </c>
      <c r="C7" s="63">
        <v>24</v>
      </c>
      <c r="D7" s="21">
        <f>IF(C7&gt;0,D6+C7,"")</f>
        <v>67</v>
      </c>
      <c r="E7" s="63">
        <v>22</v>
      </c>
      <c r="F7" s="21">
        <f t="shared" si="0"/>
        <v>212</v>
      </c>
      <c r="G7" s="63">
        <v>22</v>
      </c>
      <c r="H7" s="21">
        <f t="shared" si="1"/>
        <v>356</v>
      </c>
      <c r="I7" s="63">
        <v>23</v>
      </c>
      <c r="J7" s="21">
        <f t="shared" si="2"/>
        <v>500</v>
      </c>
      <c r="K7" s="32">
        <f t="shared" si="3"/>
        <v>91</v>
      </c>
    </row>
    <row r="8" spans="1:11" ht="24" customHeight="1">
      <c r="A8" s="20">
        <v>4</v>
      </c>
      <c r="B8" s="29" t="str">
        <f>VLOOKUP(CONCATENATE(K$1,"-",IF(A8="Ersatz",7,A8)),Starter!$C$1:$D$79,2,FALSE)</f>
        <v>Greiffendorf, Hellmut</v>
      </c>
      <c r="C8" s="63">
        <v>26</v>
      </c>
      <c r="D8" s="21">
        <f>IF(C8&gt;0,D7+C8,"")</f>
        <v>93</v>
      </c>
      <c r="E8" s="63">
        <v>25</v>
      </c>
      <c r="F8" s="21">
        <f t="shared" si="0"/>
        <v>237</v>
      </c>
      <c r="G8" s="63">
        <v>25</v>
      </c>
      <c r="H8" s="21">
        <f t="shared" si="1"/>
        <v>381</v>
      </c>
      <c r="I8" s="63">
        <v>29</v>
      </c>
      <c r="J8" s="21">
        <f t="shared" si="2"/>
        <v>529</v>
      </c>
      <c r="K8" s="32">
        <f t="shared" si="3"/>
        <v>105</v>
      </c>
    </row>
    <row r="9" spans="1:11" ht="24" customHeight="1">
      <c r="A9" s="20">
        <v>5</v>
      </c>
      <c r="B9" s="29" t="str">
        <f>VLOOKUP(CONCATENATE(K$1,"-",IF(A9="Ersatz",7,A9)),Starter!$C$1:$D$79,2,FALSE)</f>
        <v>Klein, Theo</v>
      </c>
      <c r="C9" s="63">
        <v>23</v>
      </c>
      <c r="D9" s="21">
        <f>IF(C9&gt;0,D8+C9,"")</f>
        <v>116</v>
      </c>
      <c r="E9" s="63">
        <v>23</v>
      </c>
      <c r="F9" s="21">
        <f t="shared" si="0"/>
        <v>260</v>
      </c>
      <c r="G9" s="63">
        <v>22</v>
      </c>
      <c r="H9" s="21">
        <f t="shared" si="1"/>
        <v>403</v>
      </c>
      <c r="I9" s="63">
        <v>23</v>
      </c>
      <c r="J9" s="21">
        <f t="shared" si="2"/>
        <v>552</v>
      </c>
      <c r="K9" s="32">
        <f t="shared" si="3"/>
        <v>91</v>
      </c>
    </row>
    <row r="10" spans="1:11" ht="24" customHeight="1">
      <c r="A10" s="20">
        <v>6</v>
      </c>
      <c r="B10" s="29" t="str">
        <f>VLOOKUP(CONCATENATE(K$1,"-",IF(A10="Ersatz",7,A10)),Starter!$C$1:$D$79,2,FALSE)</f>
        <v>Battling, Hendrik</v>
      </c>
      <c r="C10" s="63">
        <v>23</v>
      </c>
      <c r="D10" s="21">
        <f>IF(C10&gt;0,D9+C10,"")</f>
        <v>139</v>
      </c>
      <c r="E10" s="63">
        <v>22</v>
      </c>
      <c r="F10" s="21">
        <f t="shared" si="0"/>
        <v>282</v>
      </c>
      <c r="G10" s="63">
        <v>21</v>
      </c>
      <c r="H10" s="21">
        <f t="shared" si="1"/>
        <v>424</v>
      </c>
      <c r="I10" s="63">
        <v>22</v>
      </c>
      <c r="J10" s="21">
        <f t="shared" si="2"/>
        <v>574</v>
      </c>
      <c r="K10" s="32">
        <f t="shared" si="3"/>
        <v>88</v>
      </c>
    </row>
    <row r="11" spans="1:11" ht="24" customHeight="1">
      <c r="A11" s="20" t="s">
        <v>81</v>
      </c>
      <c r="B11" s="22"/>
      <c r="C11" s="63"/>
      <c r="D11" s="21">
        <f>IF(C11&gt;0,D10+C11,"")</f>
      </c>
      <c r="E11" s="63"/>
      <c r="F11" s="21">
        <f t="shared" si="0"/>
      </c>
      <c r="G11" s="63"/>
      <c r="H11" s="21">
        <f t="shared" si="1"/>
      </c>
      <c r="I11" s="63"/>
      <c r="J11" s="21">
        <f t="shared" si="2"/>
      </c>
      <c r="K11" s="32">
        <f t="shared" si="3"/>
        <v>0</v>
      </c>
    </row>
    <row r="12" spans="1:11" ht="24" customHeight="1" thickBot="1">
      <c r="A12" s="20" t="s">
        <v>82</v>
      </c>
      <c r="B12" s="22"/>
      <c r="C12" s="63"/>
      <c r="D12" s="21"/>
      <c r="E12" s="63"/>
      <c r="F12" s="21"/>
      <c r="G12" s="63"/>
      <c r="H12" s="21"/>
      <c r="I12" s="63"/>
      <c r="J12" s="21"/>
      <c r="K12" s="32">
        <f t="shared" si="3"/>
        <v>0</v>
      </c>
    </row>
    <row r="13" spans="1:11" ht="24" customHeight="1" thickBot="1">
      <c r="A13" s="23" t="s">
        <v>62</v>
      </c>
      <c r="B13" s="25"/>
      <c r="C13" s="26">
        <f>IF(SUM(C5:C12)&gt;0,SUM(C5:C12),"")</f>
        <v>139</v>
      </c>
      <c r="D13" s="24">
        <f>IF(C13&gt;0,C13,"")</f>
        <v>139</v>
      </c>
      <c r="E13" s="26">
        <f>IF(SUM(E5:E12)&gt;0,SUM(E5:E12),"")</f>
        <v>143</v>
      </c>
      <c r="F13" s="24">
        <f>IF(SUM(E13)&gt;0,E13+D13,"")</f>
        <v>282</v>
      </c>
      <c r="G13" s="26">
        <f>IF(SUM(G5:G12)&gt;0,SUM(G5:G12),"")</f>
        <v>142</v>
      </c>
      <c r="H13" s="24">
        <f>IF(SUM(G13)&gt;0,G13+F13,"")</f>
        <v>424</v>
      </c>
      <c r="I13" s="26">
        <f>IF(SUM(I5:I12)&gt;0,SUM(I5:I12),"")</f>
        <v>150</v>
      </c>
      <c r="J13" s="24">
        <f>IF(SUM(I13)&gt;0,I13+H13,"")</f>
        <v>574</v>
      </c>
      <c r="K13" s="27"/>
    </row>
    <row r="14" spans="1:11" ht="24" customHeight="1" thickBot="1">
      <c r="A14" s="23" t="s">
        <v>85</v>
      </c>
      <c r="B14" s="25" t="str">
        <f>VLOOKUP(CONCATENATE(K$1,"-",IF(A14="Ersatz",7,A14)),Starter!$C$1:$D$79,2,FALSE)</f>
        <v>Hickert, Peter</v>
      </c>
      <c r="C14" s="64">
        <v>22</v>
      </c>
      <c r="D14" s="24"/>
      <c r="E14" s="64">
        <v>24</v>
      </c>
      <c r="F14" s="24"/>
      <c r="G14" s="64">
        <v>21</v>
      </c>
      <c r="H14" s="24"/>
      <c r="I14" s="64">
        <v>22</v>
      </c>
      <c r="J14" s="24"/>
      <c r="K14" s="32">
        <f>I14+G14+E14+C14</f>
        <v>89</v>
      </c>
    </row>
    <row r="15" ht="4.5" customHeight="1">
      <c r="A15" s="7"/>
    </row>
    <row r="16" spans="1:11" ht="18">
      <c r="A16" s="70" t="s">
        <v>86</v>
      </c>
      <c r="B16" s="71"/>
      <c r="C16" s="7" t="s">
        <v>88</v>
      </c>
      <c r="D16" s="7"/>
      <c r="E16" s="7" t="s">
        <v>89</v>
      </c>
      <c r="F16" s="7"/>
      <c r="G16" s="7" t="s">
        <v>90</v>
      </c>
      <c r="H16" s="7"/>
      <c r="I16" s="7" t="s">
        <v>91</v>
      </c>
      <c r="K16" s="2" t="s">
        <v>63</v>
      </c>
    </row>
    <row r="17" spans="1:11" ht="24" customHeight="1">
      <c r="A17" s="9">
        <v>8</v>
      </c>
      <c r="B17" s="8" t="str">
        <f>VLOOKUP(CONCATENATE(K$1,"-",IF(A17="Ersatz",7,A17)),Starter!$C$1:$D$79,2,FALSE)</f>
        <v>Fritzenkötter, Margot</v>
      </c>
      <c r="C17" s="65">
        <v>26</v>
      </c>
      <c r="D17" s="10"/>
      <c r="E17" s="65">
        <v>27</v>
      </c>
      <c r="F17" s="10"/>
      <c r="G17" s="65">
        <v>23</v>
      </c>
      <c r="H17" s="10"/>
      <c r="I17" s="65">
        <v>29</v>
      </c>
      <c r="J17" s="10"/>
      <c r="K17" s="32">
        <f aca="true" t="shared" si="4" ref="K17:K22">I17+G17+E17+C17</f>
        <v>105</v>
      </c>
    </row>
    <row r="18" spans="1:11" ht="24" customHeight="1">
      <c r="A18" s="9">
        <v>9</v>
      </c>
      <c r="B18" s="8" t="str">
        <f>VLOOKUP(CONCATENATE(K$1,"-",IF(A18="Ersatz",7,A18)),Starter!$C$1:$D$79,2,FALSE)</f>
        <v>Fritzenkötter, Dietmar</v>
      </c>
      <c r="C18" s="65">
        <v>29</v>
      </c>
      <c r="D18" s="10"/>
      <c r="E18" s="65">
        <v>21</v>
      </c>
      <c r="F18" s="10"/>
      <c r="G18" s="65">
        <v>21</v>
      </c>
      <c r="H18" s="10"/>
      <c r="I18" s="65">
        <v>21</v>
      </c>
      <c r="J18" s="10"/>
      <c r="K18" s="32">
        <f t="shared" si="4"/>
        <v>92</v>
      </c>
    </row>
    <row r="19" spans="1:11" ht="24" customHeight="1">
      <c r="A19" s="9">
        <v>10</v>
      </c>
      <c r="B19" s="8" t="str">
        <f>VLOOKUP(CONCATENATE(K$1,"-",IF(A19="Ersatz",7,A19)),Starter!$C$1:$D$79,2,FALSE)</f>
        <v>Jezierski, Marie-Luise</v>
      </c>
      <c r="C19" s="65">
        <v>33</v>
      </c>
      <c r="D19" s="10"/>
      <c r="E19" s="65">
        <v>23</v>
      </c>
      <c r="F19" s="10"/>
      <c r="G19" s="65">
        <v>28</v>
      </c>
      <c r="H19" s="10"/>
      <c r="I19" s="65">
        <v>25</v>
      </c>
      <c r="J19" s="10"/>
      <c r="K19" s="32">
        <f t="shared" si="4"/>
        <v>109</v>
      </c>
    </row>
    <row r="20" spans="1:11" ht="24" customHeight="1">
      <c r="A20" s="9">
        <v>11</v>
      </c>
      <c r="B20" s="8" t="str">
        <f>VLOOKUP(CONCATENATE(K$1,"-",IF(A20="Ersatz",7,A20)),Starter!$C$1:$D$79,2,FALSE)</f>
        <v>Lenk, Rolf</v>
      </c>
      <c r="C20" s="65">
        <v>33</v>
      </c>
      <c r="D20" s="10"/>
      <c r="E20" s="65">
        <v>28</v>
      </c>
      <c r="F20" s="10"/>
      <c r="G20" s="65">
        <v>27</v>
      </c>
      <c r="H20" s="10"/>
      <c r="I20" s="65">
        <v>25</v>
      </c>
      <c r="J20" s="10"/>
      <c r="K20" s="32">
        <f t="shared" si="4"/>
        <v>113</v>
      </c>
    </row>
    <row r="21" spans="1:11" ht="24" customHeight="1">
      <c r="A21" s="9">
        <v>12</v>
      </c>
      <c r="B21" s="8" t="str">
        <f>VLOOKUP(CONCATENATE(K$1,"-",IF(A21="Ersatz",7,A21)),Starter!$C$1:$D$79,2,FALSE)</f>
        <v>Jezierski, Paul</v>
      </c>
      <c r="C21" s="65">
        <v>28</v>
      </c>
      <c r="D21" s="10"/>
      <c r="E21" s="65">
        <v>23</v>
      </c>
      <c r="F21" s="10"/>
      <c r="G21" s="65">
        <v>29</v>
      </c>
      <c r="H21" s="10"/>
      <c r="I21" s="65">
        <v>28</v>
      </c>
      <c r="J21" s="10"/>
      <c r="K21" s="32">
        <f t="shared" si="4"/>
        <v>108</v>
      </c>
    </row>
    <row r="22" spans="1:11" ht="24" customHeight="1">
      <c r="A22" s="9">
        <v>13</v>
      </c>
      <c r="B22" s="8" t="str">
        <f>VLOOKUP(CONCATENATE(K$1,"-",IF(A22="Ersatz",7,A22)),Starter!$C$1:$D$79,2,FALSE)</f>
        <v>Bomblies, Wolfgang</v>
      </c>
      <c r="C22" s="65">
        <v>32</v>
      </c>
      <c r="D22" s="10"/>
      <c r="E22" s="65">
        <v>28</v>
      </c>
      <c r="F22" s="10"/>
      <c r="G22" s="65">
        <v>25</v>
      </c>
      <c r="H22" s="10"/>
      <c r="I22" s="65">
        <v>31</v>
      </c>
      <c r="J22" s="10"/>
      <c r="K22" s="32">
        <f t="shared" si="4"/>
        <v>116</v>
      </c>
    </row>
    <row r="23" spans="1:11" ht="24" customHeight="1">
      <c r="A23" s="9">
        <v>14</v>
      </c>
      <c r="B23" s="8" t="str">
        <f>VLOOKUP(CONCATENATE(K$1,"-",IF(A23="Ersatz",7,A23)),Starter!$C$1:$D$79,2,FALSE)</f>
        <v>Kalhöfer, Anna</v>
      </c>
      <c r="C23" s="65">
        <v>26</v>
      </c>
      <c r="D23" s="10"/>
      <c r="E23" s="65">
        <v>27</v>
      </c>
      <c r="F23" s="10"/>
      <c r="G23" s="65">
        <v>29</v>
      </c>
      <c r="H23" s="10"/>
      <c r="I23" s="65">
        <v>23</v>
      </c>
      <c r="J23" s="10"/>
      <c r="K23" s="32">
        <f>I23+G23+E23+C23</f>
        <v>105</v>
      </c>
    </row>
    <row r="24" ht="4.5" customHeight="1">
      <c r="A24" s="7"/>
    </row>
    <row r="25" spans="1:8" ht="24" customHeight="1">
      <c r="A25" s="2" t="s">
        <v>83</v>
      </c>
      <c r="C25" s="2" t="s">
        <v>92</v>
      </c>
      <c r="E25" s="2" t="s">
        <v>93</v>
      </c>
      <c r="G25" s="68" t="s">
        <v>94</v>
      </c>
      <c r="H25" s="68"/>
    </row>
    <row r="26" spans="1:5" ht="24" customHeight="1">
      <c r="A26" s="2" t="s">
        <v>84</v>
      </c>
      <c r="C26" s="2" t="s">
        <v>92</v>
      </c>
      <c r="E26" s="2" t="s">
        <v>93</v>
      </c>
    </row>
  </sheetData>
  <sheetProtection sheet="1" objects="1" scenarios="1"/>
  <mergeCells count="4">
    <mergeCell ref="C1:D1"/>
    <mergeCell ref="G25:H25"/>
    <mergeCell ref="A3:B3"/>
    <mergeCell ref="A16:B16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5.7109375" style="0" customWidth="1"/>
    <col min="10" max="10" width="8.28125" style="0" customWidth="1"/>
  </cols>
  <sheetData>
    <row r="1" spans="1:22" ht="37.5">
      <c r="A1" s="72" t="str">
        <f>'Tabellen etc.'!B5</f>
        <v>MGC "AS" Witten</v>
      </c>
      <c r="B1" s="72"/>
      <c r="C1" s="72"/>
      <c r="D1" s="72"/>
      <c r="E1" s="72"/>
      <c r="F1" s="72"/>
      <c r="G1" s="72"/>
      <c r="H1" s="72"/>
      <c r="I1" s="72"/>
      <c r="J1" s="7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10" ht="23.25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3.25">
      <c r="A3" s="73" t="str">
        <f>'Tabellen etc.'!B1</f>
        <v>NBV, 2. Spieltag, NBV-Liga Staffel 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3.25">
      <c r="A4" s="74" t="str">
        <f>'Tabellen etc.'!B2</f>
        <v>Witten-Herbede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23.25">
      <c r="A5" s="74" t="str">
        <f>'Tabellen etc.'!B3</f>
        <v>07.10.2012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8">
      <c r="A8" s="4"/>
      <c r="B8" s="2"/>
      <c r="C8" s="2"/>
      <c r="D8" s="2"/>
      <c r="E8" s="2"/>
      <c r="F8" s="2"/>
      <c r="G8" s="4"/>
      <c r="H8" s="4"/>
      <c r="I8" s="4"/>
      <c r="J8" s="4"/>
    </row>
    <row r="9" spans="1:10" ht="18">
      <c r="A9" s="4"/>
      <c r="B9" s="2"/>
      <c r="C9" s="2"/>
      <c r="D9" s="2"/>
      <c r="E9" s="2"/>
      <c r="F9" s="2"/>
      <c r="G9" s="4"/>
      <c r="H9" s="4"/>
      <c r="I9" s="4"/>
      <c r="J9" s="4"/>
    </row>
    <row r="10" spans="1:10" ht="18">
      <c r="A10" s="4"/>
      <c r="B10" s="2"/>
      <c r="C10" s="2"/>
      <c r="D10" s="2"/>
      <c r="E10" s="2"/>
      <c r="F10" s="2"/>
      <c r="G10" s="4"/>
      <c r="H10" s="4"/>
      <c r="I10" s="4"/>
      <c r="J10" s="4"/>
    </row>
    <row r="11" spans="1:10" ht="18">
      <c r="A11" s="4"/>
      <c r="B11" s="2" t="s">
        <v>67</v>
      </c>
      <c r="C11" s="2"/>
      <c r="D11" s="4"/>
      <c r="E11" s="2"/>
      <c r="F11" s="2" t="str">
        <f>'Tabellen etc.'!B16</f>
        <v>Tabor, Peter (ASW)</v>
      </c>
      <c r="G11" s="4"/>
      <c r="H11" s="4"/>
      <c r="I11" s="4"/>
      <c r="J11" s="4"/>
    </row>
    <row r="12" spans="1:10" ht="18">
      <c r="A12" s="4"/>
      <c r="B12" s="2"/>
      <c r="C12" s="2"/>
      <c r="D12" s="2"/>
      <c r="E12" s="2"/>
      <c r="F12" s="2"/>
      <c r="G12" s="4"/>
      <c r="H12" s="4"/>
      <c r="I12" s="4"/>
      <c r="J12" s="4"/>
    </row>
    <row r="13" spans="1:10" ht="18">
      <c r="A13" s="4"/>
      <c r="B13" s="2"/>
      <c r="C13" s="2"/>
      <c r="D13" s="2"/>
      <c r="E13" s="2"/>
      <c r="F13" s="2"/>
      <c r="G13" s="4"/>
      <c r="H13" s="4"/>
      <c r="I13" s="4"/>
      <c r="J13" s="4"/>
    </row>
    <row r="14" spans="1:10" ht="18">
      <c r="A14" s="4"/>
      <c r="B14" s="2" t="s">
        <v>68</v>
      </c>
      <c r="C14" s="2"/>
      <c r="D14" s="2"/>
      <c r="E14" s="2"/>
      <c r="F14" s="2"/>
      <c r="G14" s="4"/>
      <c r="H14" s="4"/>
      <c r="I14" s="4"/>
      <c r="J14" s="4"/>
    </row>
    <row r="15" spans="1:10" ht="18">
      <c r="A15" s="4"/>
      <c r="B15" s="2"/>
      <c r="C15" s="2"/>
      <c r="D15" s="2"/>
      <c r="E15" s="2"/>
      <c r="F15" s="2"/>
      <c r="G15" s="4"/>
      <c r="H15" s="4"/>
      <c r="I15" s="4"/>
      <c r="J15" s="4"/>
    </row>
    <row r="16" spans="1:10" ht="18">
      <c r="A16" s="4"/>
      <c r="B16" s="2"/>
      <c r="C16" s="2" t="s">
        <v>69</v>
      </c>
      <c r="D16" s="2"/>
      <c r="E16" s="2"/>
      <c r="F16" s="2" t="str">
        <f>'Tabellen etc.'!B17</f>
        <v>Ebert, Alfred (HAR)</v>
      </c>
      <c r="G16" s="4"/>
      <c r="H16" s="4"/>
      <c r="I16" s="4"/>
      <c r="J16" s="4"/>
    </row>
    <row r="17" spans="1:10" ht="18">
      <c r="A17" s="4"/>
      <c r="B17" s="2"/>
      <c r="C17" s="2"/>
      <c r="D17" s="2"/>
      <c r="E17" s="2"/>
      <c r="F17" s="2"/>
      <c r="G17" s="4"/>
      <c r="H17" s="4"/>
      <c r="I17" s="4"/>
      <c r="J17" s="4"/>
    </row>
    <row r="18" spans="1:15" ht="18">
      <c r="A18" s="4"/>
      <c r="B18" s="2"/>
      <c r="C18" s="2" t="s">
        <v>70</v>
      </c>
      <c r="D18" s="2"/>
      <c r="E18" s="2"/>
      <c r="F18" s="2" t="str">
        <f>'Tabellen etc.'!B18</f>
        <v>Löhr, Michael (BOC)</v>
      </c>
      <c r="G18" s="4"/>
      <c r="H18" s="4"/>
      <c r="I18" s="4"/>
      <c r="J18" s="4"/>
      <c r="O18">
        <v>7</v>
      </c>
    </row>
    <row r="19" spans="1:10" ht="18">
      <c r="A19" s="4"/>
      <c r="B19" s="2"/>
      <c r="C19" s="2"/>
      <c r="D19" s="2"/>
      <c r="E19" s="2"/>
      <c r="F19" s="2"/>
      <c r="G19" s="4"/>
      <c r="H19" s="4"/>
      <c r="I19" s="4"/>
      <c r="J19" s="4"/>
    </row>
    <row r="20" spans="1:10" ht="18">
      <c r="A20" s="4"/>
      <c r="B20" s="2"/>
      <c r="C20" s="2" t="s">
        <v>70</v>
      </c>
      <c r="D20" s="2"/>
      <c r="E20" s="2"/>
      <c r="F20" s="2" t="str">
        <f>'Tabellen etc.'!B19</f>
        <v>Jung, Markus (BGL)</v>
      </c>
      <c r="G20" s="4"/>
      <c r="H20" s="4"/>
      <c r="I20" s="4"/>
      <c r="J20" s="4"/>
    </row>
    <row r="21" spans="1:10" ht="18">
      <c r="A21" s="4"/>
      <c r="B21" s="2"/>
      <c r="C21" s="2"/>
      <c r="D21" s="2"/>
      <c r="E21" s="2"/>
      <c r="F21" s="2"/>
      <c r="G21" s="4"/>
      <c r="H21" s="4"/>
      <c r="I21" s="4"/>
      <c r="J21" s="4"/>
    </row>
    <row r="22" spans="1:10" ht="18">
      <c r="A22" s="4"/>
      <c r="B22" s="2"/>
      <c r="C22" s="2" t="s">
        <v>71</v>
      </c>
      <c r="D22" s="2"/>
      <c r="E22" s="2"/>
      <c r="F22" s="2" t="str">
        <f>'Tabellen etc.'!G20</f>
        <v> </v>
      </c>
      <c r="G22" s="4"/>
      <c r="H22" s="4"/>
      <c r="I22" s="4"/>
      <c r="J22" s="4"/>
    </row>
    <row r="23" spans="1:10" ht="18">
      <c r="A23" s="2"/>
      <c r="B23" s="2"/>
      <c r="C23" s="2"/>
      <c r="D23" s="2"/>
      <c r="E23" s="2"/>
      <c r="F23" s="4"/>
      <c r="G23" s="4"/>
      <c r="H23" s="4"/>
      <c r="I23" s="4"/>
      <c r="J23" s="4"/>
    </row>
    <row r="24" spans="1:10" ht="18">
      <c r="A24" s="4"/>
      <c r="B24" s="2"/>
      <c r="C24" s="2" t="s">
        <v>71</v>
      </c>
      <c r="D24" s="2"/>
      <c r="E24" s="2"/>
      <c r="F24" s="2" t="str">
        <f>'Tabellen etc.'!G21</f>
        <v> </v>
      </c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5">
    <mergeCell ref="A1:J1"/>
    <mergeCell ref="A2:J2"/>
    <mergeCell ref="A4:J4"/>
    <mergeCell ref="A5:J5"/>
    <mergeCell ref="A3:J3"/>
  </mergeCells>
  <printOptions horizontalCentered="1"/>
  <pageMargins left="0.1968503937007874" right="0.1968503937007874" top="0.1968503937007874" bottom="0.1968503937007874" header="0.11811023622047245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zoomScale="75" zoomScaleNormal="75" zoomScaleSheetLayoutView="75" zoomScalePageLayoutView="0" workbookViewId="0" topLeftCell="A1">
      <selection activeCell="M24" sqref="M24"/>
    </sheetView>
  </sheetViews>
  <sheetFormatPr defaultColWidth="11.421875" defaultRowHeight="12.75"/>
  <cols>
    <col min="1" max="1" width="12.8515625" style="6" bestFit="1" customWidth="1"/>
    <col min="2" max="2" width="4.421875" style="0" hidden="1" customWidth="1"/>
    <col min="3" max="3" width="4.00390625" style="0" hidden="1" customWidth="1"/>
    <col min="4" max="4" width="4.421875" style="0" hidden="1" customWidth="1"/>
    <col min="5" max="5" width="4.00390625" style="0" hidden="1" customWidth="1"/>
    <col min="6" max="6" width="4.421875" style="0" hidden="1" customWidth="1"/>
    <col min="7" max="7" width="4.00390625" style="0" hidden="1" customWidth="1"/>
    <col min="8" max="8" width="4.421875" style="0" hidden="1" customWidth="1"/>
    <col min="9" max="9" width="4.00390625" style="0" hidden="1" customWidth="1"/>
    <col min="10" max="12" width="35.57421875" style="0" customWidth="1"/>
    <col min="19" max="19" width="21.421875" style="0" bestFit="1" customWidth="1"/>
    <col min="20" max="20" width="18.421875" style="0" bestFit="1" customWidth="1"/>
    <col min="21" max="21" width="21.28125" style="0" bestFit="1" customWidth="1"/>
    <col min="22" max="22" width="19.140625" style="0" bestFit="1" customWidth="1"/>
    <col min="23" max="23" width="18.28125" style="0" bestFit="1" customWidth="1"/>
    <col min="24" max="24" width="15.7109375" style="0" bestFit="1" customWidth="1"/>
  </cols>
  <sheetData>
    <row r="1" spans="1:12" ht="23.25">
      <c r="A1" s="73" t="str">
        <f>CONCATENATE("Startplan für ",'Tabellen etc.'!B1)</f>
        <v>Startplan für NBV, 2. Spieltag, NBV-Liga Staffel 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23.25">
      <c r="A2" s="74" t="str">
        <f>'Tabellen etc.'!G19</f>
        <v>Witten-Herbede, 07.10.2012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t="s">
        <v>113</v>
      </c>
    </row>
    <row r="3" spans="1:12" ht="10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21" customHeight="1" thickBot="1">
      <c r="A4" s="43" t="s">
        <v>96</v>
      </c>
      <c r="B4" s="75" t="s">
        <v>101</v>
      </c>
      <c r="C4" s="75"/>
      <c r="D4" s="75" t="s">
        <v>102</v>
      </c>
      <c r="E4" s="75"/>
      <c r="F4" s="75" t="s">
        <v>103</v>
      </c>
      <c r="G4" s="75"/>
      <c r="H4" s="75" t="s">
        <v>104</v>
      </c>
      <c r="I4" s="76"/>
      <c r="J4" s="52" t="s">
        <v>98</v>
      </c>
      <c r="K4" s="44" t="s">
        <v>99</v>
      </c>
      <c r="L4" s="45" t="s">
        <v>100</v>
      </c>
      <c r="M4" s="37"/>
      <c r="N4" s="37"/>
      <c r="O4" s="37"/>
      <c r="P4" s="37"/>
      <c r="Q4" s="37"/>
      <c r="R4" s="37"/>
    </row>
    <row r="5" spans="1:17" ht="21" customHeight="1">
      <c r="A5" s="56">
        <v>1</v>
      </c>
      <c r="B5" s="53">
        <v>9</v>
      </c>
      <c r="C5" s="40">
        <v>0</v>
      </c>
      <c r="D5" s="39">
        <f>IF(E5&lt;'Tabellen etc.'!$H$16,B26+1,B26)</f>
        <v>10</v>
      </c>
      <c r="E5" s="40">
        <f>IF(C26+'Tabellen etc.'!$H$16&gt;=60,C26-60+'Tabellen etc.'!$H$16,C26+'Tabellen etc.'!$H$16)</f>
        <v>28</v>
      </c>
      <c r="F5" s="39">
        <f>IF(G5&lt;'Tabellen etc.'!$H$16,D26+1,D26)</f>
        <v>11</v>
      </c>
      <c r="G5" s="40">
        <f>IF(E26+'Tabellen etc.'!$H$16&gt;=60,E26-60+'Tabellen etc.'!$H$16,E26+'Tabellen etc.'!$H$16)</f>
        <v>56</v>
      </c>
      <c r="H5" s="39">
        <f>IF(I5&lt;'Tabellen etc.'!$H$16,F26+1,F26)</f>
        <v>13</v>
      </c>
      <c r="I5" s="46">
        <f>IF(G26+'Tabellen etc.'!$H$16&gt;=60,G26-60+'Tabellen etc.'!$H$16,G26+'Tabellen etc.'!$H$16)</f>
        <v>24</v>
      </c>
      <c r="J5" s="51" t="str">
        <f>IF(M5&lt;&gt;"",VLOOKUP(M5,Starter!$C$1:$D$79,2,FALSE),"")</f>
        <v>Eisermann, Bernd</v>
      </c>
      <c r="K5" s="41" t="str">
        <f>IF(N5&lt;&gt;"",VLOOKUP(N5,Starter!$C$1:$D$79,2,FALSE),"")</f>
        <v>Faßbender, Markus</v>
      </c>
      <c r="L5" s="42" t="str">
        <f>IF(O5&lt;&gt;"",VLOOKUP(O5,Starter!$C$1:$D$79,2,FALSE),"")</f>
        <v>Hoose, Wilfried</v>
      </c>
      <c r="M5" t="str">
        <f>CONCATENATE('Tabellen etc.'!$H$9,$Q5)</f>
        <v>ASW-1</v>
      </c>
      <c r="N5" t="str">
        <f>CONCATENATE('Tabellen etc.'!$H$10,$Q5)</f>
        <v>BÜT-1</v>
      </c>
      <c r="O5" t="str">
        <f>CONCATENATE('Tabellen etc.'!$H$11,$Q5)</f>
        <v>HAR-1</v>
      </c>
      <c r="Q5" s="59" t="s">
        <v>106</v>
      </c>
    </row>
    <row r="6" spans="1:17" ht="21" customHeight="1">
      <c r="A6" s="57">
        <f aca="true" t="shared" si="0" ref="A6:A17">A5+1</f>
        <v>2</v>
      </c>
      <c r="B6" s="54">
        <f>IF(C6&lt;'Tabellen etc.'!$H$16,B5+1,B5)</f>
        <v>9</v>
      </c>
      <c r="C6" s="13">
        <f>IF(C5+'Tabellen etc.'!$H$16&gt;=60,C5-60+'Tabellen etc.'!$H$16,C5+'Tabellen etc.'!$H$16)</f>
        <v>4</v>
      </c>
      <c r="D6" s="12">
        <f>IF(E6&lt;'Tabellen etc.'!$H$16,D5+1,D5)</f>
        <v>10</v>
      </c>
      <c r="E6" s="13">
        <f>IF(E5+'Tabellen etc.'!$H$16&gt;=60,E5-60+'Tabellen etc.'!$H$16,E5+'Tabellen etc.'!$H$16)</f>
        <v>32</v>
      </c>
      <c r="F6" s="12">
        <f>IF(G6&lt;'Tabellen etc.'!$H$16,F5+1,F5)</f>
        <v>12</v>
      </c>
      <c r="G6" s="13">
        <f>IF(G5+'Tabellen etc.'!$H$16&gt;=60,G5-60+'Tabellen etc.'!$H$16,G5+'Tabellen etc.'!$H$16)</f>
        <v>0</v>
      </c>
      <c r="H6" s="12">
        <f>IF(I6&lt;'Tabellen etc.'!$H$16,H5+1,H5)</f>
        <v>13</v>
      </c>
      <c r="I6" s="47">
        <f>IF(I5+'Tabellen etc.'!$H$16&gt;=60,I5-60+'Tabellen etc.'!$H$16,I5+'Tabellen etc.'!$H$16)</f>
        <v>28</v>
      </c>
      <c r="J6" s="49" t="str">
        <f>IF(M6&lt;&gt;"",VLOOKUP(M6,Starter!$C$1:$D$79,2,FALSE),"")</f>
        <v>Pahl, Horst</v>
      </c>
      <c r="K6" s="14" t="str">
        <f>IF(N6&lt;&gt;"",VLOOKUP(N6,Starter!$C$1:$D$79,2,FALSE),"")</f>
        <v>Hein, Karsten</v>
      </c>
      <c r="L6" s="15" t="str">
        <f>IF(O6&lt;&gt;"",VLOOKUP(O6,Starter!$C$1:$D$79,2,FALSE),"")</f>
        <v>Nebe, Dirk</v>
      </c>
      <c r="M6" t="str">
        <f>CONCATENATE('Tabellen etc.'!$H$12,$Q6)</f>
        <v>NEH-1</v>
      </c>
      <c r="N6" t="str">
        <f>CONCATENATE('Tabellen etc.'!$H$13,$Q6)</f>
        <v>BGL-1</v>
      </c>
      <c r="O6" t="str">
        <f>CONCATENATE('Tabellen etc.'!$H$14,$Q6)</f>
        <v>BOC-1</v>
      </c>
      <c r="Q6" s="59" t="s">
        <v>106</v>
      </c>
    </row>
    <row r="7" spans="1:17" ht="21" customHeight="1">
      <c r="A7" s="57">
        <f t="shared" si="0"/>
        <v>3</v>
      </c>
      <c r="B7" s="54">
        <f>IF(C7&lt;'Tabellen etc.'!$H$16,B6+1,B6)</f>
        <v>9</v>
      </c>
      <c r="C7" s="13">
        <f>IF(C6+'Tabellen etc.'!$H$16&gt;=60,C6-60+'Tabellen etc.'!$H$16,C6+'Tabellen etc.'!$H$16)</f>
        <v>8</v>
      </c>
      <c r="D7" s="12">
        <f>IF(E7&lt;'Tabellen etc.'!$H$16,D6+1,D6)</f>
        <v>10</v>
      </c>
      <c r="E7" s="13">
        <f>IF(E6+'Tabellen etc.'!$H$16&gt;=60,E6-60+'Tabellen etc.'!$H$16,E6+'Tabellen etc.'!$H$16)</f>
        <v>36</v>
      </c>
      <c r="F7" s="12">
        <f>IF(G7&lt;'Tabellen etc.'!$H$16,F6+1,F6)</f>
        <v>12</v>
      </c>
      <c r="G7" s="13">
        <f>IF(G6+'Tabellen etc.'!$H$16&gt;=60,G6-60+'Tabellen etc.'!$H$16,G6+'Tabellen etc.'!$H$16)</f>
        <v>4</v>
      </c>
      <c r="H7" s="12">
        <f>IF(I7&lt;'Tabellen etc.'!$H$16,H6+1,H6)</f>
        <v>13</v>
      </c>
      <c r="I7" s="47">
        <f>IF(I6+'Tabellen etc.'!$H$16&gt;=60,I6-60+'Tabellen etc.'!$H$16,I6+'Tabellen etc.'!$H$16)</f>
        <v>32</v>
      </c>
      <c r="J7" s="49" t="str">
        <f>IF(M7&lt;&gt;"",VLOOKUP(M7,Starter!$C$1:$D$79,2,FALSE),"")</f>
        <v>Lüttenberg, Winfried</v>
      </c>
      <c r="K7" s="14" t="str">
        <f>IF(N7&lt;&gt;"",VLOOKUP(N7,Starter!$C$1:$D$79,2,FALSE),"")</f>
        <v>Wieser, Rene</v>
      </c>
      <c r="L7" s="15" t="str">
        <f>IF(O7&lt;&gt;"",VLOOKUP(O7,Starter!$C$1:$D$79,2,FALSE),"")</f>
        <v>Höpner, Peter</v>
      </c>
      <c r="M7" t="str">
        <f>CONCATENATE('Tabellen etc.'!$H$9,$Q7)</f>
        <v>ASW-2</v>
      </c>
      <c r="N7" t="str">
        <f>CONCATENATE('Tabellen etc.'!$H$10,$Q7)</f>
        <v>BÜT-2</v>
      </c>
      <c r="O7" t="str">
        <f>CONCATENATE('Tabellen etc.'!$H$11,$Q7)</f>
        <v>HAR-2</v>
      </c>
      <c r="Q7" s="59" t="s">
        <v>107</v>
      </c>
    </row>
    <row r="8" spans="1:17" ht="21" customHeight="1">
      <c r="A8" s="57">
        <f t="shared" si="0"/>
        <v>4</v>
      </c>
      <c r="B8" s="54">
        <f>IF(C8&lt;'Tabellen etc.'!$H$16,B7+1,B7)</f>
        <v>9</v>
      </c>
      <c r="C8" s="13">
        <f>IF(C7+'Tabellen etc.'!$H$16&gt;=60,C7-60+'Tabellen etc.'!$H$16,C7+'Tabellen etc.'!$H$16)</f>
        <v>12</v>
      </c>
      <c r="D8" s="12">
        <f>IF(E8&lt;'Tabellen etc.'!$H$16,D7+1,D7)</f>
        <v>10</v>
      </c>
      <c r="E8" s="13">
        <f>IF(E7+'Tabellen etc.'!$H$16&gt;=60,E7-60+'Tabellen etc.'!$H$16,E7+'Tabellen etc.'!$H$16)</f>
        <v>40</v>
      </c>
      <c r="F8" s="12">
        <f>IF(G8&lt;'Tabellen etc.'!$H$16,F7+1,F7)</f>
        <v>12</v>
      </c>
      <c r="G8" s="13">
        <f>IF(G7+'Tabellen etc.'!$H$16&gt;=60,G7-60+'Tabellen etc.'!$H$16,G7+'Tabellen etc.'!$H$16)</f>
        <v>8</v>
      </c>
      <c r="H8" s="12">
        <f>IF(I8&lt;'Tabellen etc.'!$H$16,H7+1,H7)</f>
        <v>13</v>
      </c>
      <c r="I8" s="47">
        <f>IF(I7+'Tabellen etc.'!$H$16&gt;=60,I7-60+'Tabellen etc.'!$H$16,I7+'Tabellen etc.'!$H$16)</f>
        <v>36</v>
      </c>
      <c r="J8" s="49" t="str">
        <f>IF(M8&lt;&gt;"",VLOOKUP(M8,Starter!$C$1:$D$79,2,FALSE),"")</f>
        <v>Vahle, Monika</v>
      </c>
      <c r="K8" s="14" t="str">
        <f>IF(N8&lt;&gt;"",VLOOKUP(N8,Starter!$C$1:$D$79,2,FALSE),"")</f>
        <v>Jung, Markus</v>
      </c>
      <c r="L8" s="15" t="str">
        <f>IF(O8&lt;&gt;"",VLOOKUP(O8,Starter!$C$1:$D$79,2,FALSE),"")</f>
        <v>Legisa, Valentino</v>
      </c>
      <c r="M8" t="str">
        <f>CONCATENATE('Tabellen etc.'!$H$12,$Q8)</f>
        <v>NEH-2</v>
      </c>
      <c r="N8" t="str">
        <f>CONCATENATE('Tabellen etc.'!$H$13,$Q8)</f>
        <v>BGL-2</v>
      </c>
      <c r="O8" t="str">
        <f>CONCATENATE('Tabellen etc.'!$H$14,$Q8)</f>
        <v>BOC-2</v>
      </c>
      <c r="Q8" s="59" t="s">
        <v>107</v>
      </c>
    </row>
    <row r="9" spans="1:17" ht="21" customHeight="1">
      <c r="A9" s="57">
        <f t="shared" si="0"/>
        <v>5</v>
      </c>
      <c r="B9" s="54">
        <f>IF(C9&lt;'Tabellen etc.'!$H$16,B8+1,B8)</f>
        <v>9</v>
      </c>
      <c r="C9" s="13">
        <f>IF(C8+'Tabellen etc.'!$H$16&gt;=60,C8-60+'Tabellen etc.'!$H$16,C8+'Tabellen etc.'!$H$16)</f>
        <v>16</v>
      </c>
      <c r="D9" s="12">
        <f>IF(E9&lt;'Tabellen etc.'!$H$16,D8+1,D8)</f>
        <v>10</v>
      </c>
      <c r="E9" s="13">
        <f>IF(E8+'Tabellen etc.'!$H$16&gt;=60,E8-60+'Tabellen etc.'!$H$16,E8+'Tabellen etc.'!$H$16)</f>
        <v>44</v>
      </c>
      <c r="F9" s="12">
        <f>IF(G9&lt;'Tabellen etc.'!$H$16,F8+1,F8)</f>
        <v>12</v>
      </c>
      <c r="G9" s="13">
        <f>IF(G8+'Tabellen etc.'!$H$16&gt;=60,G8-60+'Tabellen etc.'!$H$16,G8+'Tabellen etc.'!$H$16)</f>
        <v>12</v>
      </c>
      <c r="H9" s="12">
        <f>IF(I9&lt;'Tabellen etc.'!$H$16,H8+1,H8)</f>
        <v>13</v>
      </c>
      <c r="I9" s="47">
        <f>IF(I8+'Tabellen etc.'!$H$16&gt;=60,I8-60+'Tabellen etc.'!$H$16,I8+'Tabellen etc.'!$H$16)</f>
        <v>40</v>
      </c>
      <c r="J9" s="49" t="str">
        <f>IF(M9&lt;&gt;"",VLOOKUP(M9,Starter!$C$1:$D$79,2,FALSE),"")</f>
        <v>Schmidt, Olaf</v>
      </c>
      <c r="K9" s="14" t="str">
        <f>IF(N9&lt;&gt;"",VLOOKUP(N9,Starter!$C$1:$D$79,2,FALSE),"")</f>
        <v>Schöbel, Manfred</v>
      </c>
      <c r="L9" s="15" t="str">
        <f>IF(O9&lt;&gt;"",VLOOKUP(O9,Starter!$C$1:$D$79,2,FALSE),"")</f>
        <v>Morgenstern, Angelika</v>
      </c>
      <c r="M9" t="str">
        <f>CONCATENATE('Tabellen etc.'!$H$9,$Q9)</f>
        <v>ASW-3</v>
      </c>
      <c r="N9" t="str">
        <f>CONCATENATE('Tabellen etc.'!$H$10,$Q9)</f>
        <v>BÜT-3</v>
      </c>
      <c r="O9" t="str">
        <f>CONCATENATE('Tabellen etc.'!$H$11,$Q9)</f>
        <v>HAR-3</v>
      </c>
      <c r="Q9" s="59" t="s">
        <v>108</v>
      </c>
    </row>
    <row r="10" spans="1:17" ht="21" customHeight="1">
      <c r="A10" s="57">
        <f t="shared" si="0"/>
        <v>6</v>
      </c>
      <c r="B10" s="54">
        <f>IF(C10&lt;'Tabellen etc.'!$H$16,B9+1,B9)</f>
        <v>9</v>
      </c>
      <c r="C10" s="13">
        <f>IF(C9+'Tabellen etc.'!$H$16&gt;=60,C9-60+'Tabellen etc.'!$H$16,C9+'Tabellen etc.'!$H$16)</f>
        <v>20</v>
      </c>
      <c r="D10" s="12">
        <f>IF(E10&lt;'Tabellen etc.'!$H$16,D9+1,D9)</f>
        <v>10</v>
      </c>
      <c r="E10" s="13">
        <f>IF(E9+'Tabellen etc.'!$H$16&gt;=60,E9-60+'Tabellen etc.'!$H$16,E9+'Tabellen etc.'!$H$16)</f>
        <v>48</v>
      </c>
      <c r="F10" s="12">
        <f>IF(G10&lt;'Tabellen etc.'!$H$16,F9+1,F9)</f>
        <v>12</v>
      </c>
      <c r="G10" s="13">
        <f>IF(G9+'Tabellen etc.'!$H$16&gt;=60,G9-60+'Tabellen etc.'!$H$16,G9+'Tabellen etc.'!$H$16)</f>
        <v>16</v>
      </c>
      <c r="H10" s="12">
        <f>IF(I10&lt;'Tabellen etc.'!$H$16,H9+1,H9)</f>
        <v>13</v>
      </c>
      <c r="I10" s="47">
        <f>IF(I9+'Tabellen etc.'!$H$16&gt;=60,I9-60+'Tabellen etc.'!$H$16,I9+'Tabellen etc.'!$H$16)</f>
        <v>44</v>
      </c>
      <c r="J10" s="49" t="str">
        <f>IF(M10&lt;&gt;"",VLOOKUP(M10,Starter!$C$1:$D$79,2,FALSE),"")</f>
        <v>Adam, Herbert</v>
      </c>
      <c r="K10" s="14" t="str">
        <f>IF(N10&lt;&gt;"",VLOOKUP(N10,Starter!$C$1:$D$79,2,FALSE),"")</f>
        <v>Eilert, Norbert</v>
      </c>
      <c r="L10" s="15" t="str">
        <f>IF(O10&lt;&gt;"",VLOOKUP(O10,Starter!$C$1:$D$79,2,FALSE),"")</f>
        <v>Ossadnik, William</v>
      </c>
      <c r="M10" t="str">
        <f>CONCATENATE('Tabellen etc.'!$H$12,$Q10)</f>
        <v>NEH-3</v>
      </c>
      <c r="N10" t="str">
        <f>CONCATENATE('Tabellen etc.'!$H$13,$Q10)</f>
        <v>BGL-3</v>
      </c>
      <c r="O10" t="str">
        <f>CONCATENATE('Tabellen etc.'!$H$14,$Q10)</f>
        <v>BOC-3</v>
      </c>
      <c r="Q10" s="59" t="s">
        <v>108</v>
      </c>
    </row>
    <row r="11" spans="1:17" ht="21" customHeight="1">
      <c r="A11" s="57">
        <f t="shared" si="0"/>
        <v>7</v>
      </c>
      <c r="B11" s="54">
        <f>IF(C11&lt;'Tabellen etc.'!$H$16,B10+1,B10)</f>
        <v>9</v>
      </c>
      <c r="C11" s="13">
        <f>IF(C10+'Tabellen etc.'!$H$16&gt;=60,C10-60+'Tabellen etc.'!$H$16,C10+'Tabellen etc.'!$H$16)</f>
        <v>24</v>
      </c>
      <c r="D11" s="12">
        <f>IF(E11&lt;'Tabellen etc.'!$H$16,D10+1,D10)</f>
        <v>10</v>
      </c>
      <c r="E11" s="13">
        <f>IF(E10+'Tabellen etc.'!$H$16&gt;=60,E10-60+'Tabellen etc.'!$H$16,E10+'Tabellen etc.'!$H$16)</f>
        <v>52</v>
      </c>
      <c r="F11" s="12">
        <f>IF(G11&lt;'Tabellen etc.'!$H$16,F10+1,F10)</f>
        <v>12</v>
      </c>
      <c r="G11" s="13">
        <f>IF(G10+'Tabellen etc.'!$H$16&gt;=60,G10-60+'Tabellen etc.'!$H$16,G10+'Tabellen etc.'!$H$16)</f>
        <v>20</v>
      </c>
      <c r="H11" s="12">
        <f>IF(I11&lt;'Tabellen etc.'!$H$16,H10+1,H10)</f>
        <v>13</v>
      </c>
      <c r="I11" s="47">
        <f>IF(I10+'Tabellen etc.'!$H$16&gt;=60,I10-60+'Tabellen etc.'!$H$16,I10+'Tabellen etc.'!$H$16)</f>
        <v>48</v>
      </c>
      <c r="J11" s="49" t="str">
        <f>IF(M11&lt;&gt;"",VLOOKUP(M11,Starter!$C$1:$D$79,2,FALSE),"")</f>
        <v>Greiffendorf, Hellmut</v>
      </c>
      <c r="K11" s="14" t="str">
        <f>IF(N11&lt;&gt;"",VLOOKUP(N11,Starter!$C$1:$D$79,2,FALSE),"")</f>
        <v>Haubeil, Reinhard</v>
      </c>
      <c r="L11" s="15" t="str">
        <f>IF(O11&lt;&gt;"",VLOOKUP(O11,Starter!$C$1:$D$79,2,FALSE),"")</f>
        <v>Meier, Siegfried</v>
      </c>
      <c r="M11" t="str">
        <f>CONCATENATE('Tabellen etc.'!$H$9,$Q11)</f>
        <v>ASW-4</v>
      </c>
      <c r="N11" t="str">
        <f>CONCATENATE('Tabellen etc.'!$H$10,$Q11)</f>
        <v>BÜT-4</v>
      </c>
      <c r="O11" t="str">
        <f>CONCATENATE('Tabellen etc.'!$H$11,$Q11)</f>
        <v>HAR-4</v>
      </c>
      <c r="Q11" s="59" t="s">
        <v>109</v>
      </c>
    </row>
    <row r="12" spans="1:17" ht="21" customHeight="1">
      <c r="A12" s="57">
        <f t="shared" si="0"/>
        <v>8</v>
      </c>
      <c r="B12" s="54">
        <f>IF(C12&lt;'Tabellen etc.'!$H$16,B11+1,B11)</f>
        <v>9</v>
      </c>
      <c r="C12" s="13">
        <f>IF(C11+'Tabellen etc.'!$H$16&gt;=60,C11-60+'Tabellen etc.'!$H$16,C11+'Tabellen etc.'!$H$16)</f>
        <v>28</v>
      </c>
      <c r="D12" s="12">
        <f>IF(E12&lt;'Tabellen etc.'!$H$16,D11+1,D11)</f>
        <v>10</v>
      </c>
      <c r="E12" s="13">
        <f>IF(E11+'Tabellen etc.'!$H$16&gt;=60,E11-60+'Tabellen etc.'!$H$16,E11+'Tabellen etc.'!$H$16)</f>
        <v>56</v>
      </c>
      <c r="F12" s="12">
        <f>IF(G12&lt;'Tabellen etc.'!$H$16,F11+1,F11)</f>
        <v>12</v>
      </c>
      <c r="G12" s="13">
        <f>IF(G11+'Tabellen etc.'!$H$16&gt;=60,G11-60+'Tabellen etc.'!$H$16,G11+'Tabellen etc.'!$H$16)</f>
        <v>24</v>
      </c>
      <c r="H12" s="12">
        <f>IF(I12&lt;'Tabellen etc.'!$H$16,H11+1,H11)</f>
        <v>13</v>
      </c>
      <c r="I12" s="47">
        <f>IF(I11+'Tabellen etc.'!$H$16&gt;=60,I11-60+'Tabellen etc.'!$H$16,I11+'Tabellen etc.'!$H$16)</f>
        <v>52</v>
      </c>
      <c r="J12" s="49" t="str">
        <f>IF(M12&lt;&gt;"",VLOOKUP(M12,Starter!$C$1:$D$79,2,FALSE),"")</f>
        <v>Beckmann, Thomas</v>
      </c>
      <c r="K12" s="14" t="str">
        <f>IF(N12&lt;&gt;"",VLOOKUP(N12,Starter!$C$1:$D$79,2,FALSE),"")</f>
        <v>Eilert, Phillip / Sigrid</v>
      </c>
      <c r="L12" s="15" t="str">
        <f>IF(O12&lt;&gt;"",VLOOKUP(O12,Starter!$C$1:$D$79,2,FALSE),"")</f>
        <v>Bublitz, Wolf</v>
      </c>
      <c r="M12" t="str">
        <f>CONCATENATE('Tabellen etc.'!$H$12,$Q12)</f>
        <v>NEH-4</v>
      </c>
      <c r="N12" t="str">
        <f>CONCATENATE('Tabellen etc.'!$H$13,$Q12)</f>
        <v>BGL-4</v>
      </c>
      <c r="O12" t="str">
        <f>CONCATENATE('Tabellen etc.'!$H$14,$Q12)</f>
        <v>BOC-4</v>
      </c>
      <c r="Q12" s="59" t="s">
        <v>109</v>
      </c>
    </row>
    <row r="13" spans="1:17" ht="21" customHeight="1">
      <c r="A13" s="57">
        <f t="shared" si="0"/>
        <v>9</v>
      </c>
      <c r="B13" s="54">
        <f>IF(C13&lt;'Tabellen etc.'!$H$16,B12+1,B12)</f>
        <v>9</v>
      </c>
      <c r="C13" s="13">
        <f>IF(C12+'Tabellen etc.'!$H$16&gt;=60,C12-60+'Tabellen etc.'!$H$16,C12+'Tabellen etc.'!$H$16)</f>
        <v>32</v>
      </c>
      <c r="D13" s="12">
        <f>IF(E13&lt;'Tabellen etc.'!$H$16,D12+1,D12)</f>
        <v>11</v>
      </c>
      <c r="E13" s="13">
        <f>IF(E12+'Tabellen etc.'!$H$16&gt;=60,E12-60+'Tabellen etc.'!$H$16,E12+'Tabellen etc.'!$H$16)</f>
        <v>0</v>
      </c>
      <c r="F13" s="12">
        <f>IF(G13&lt;'Tabellen etc.'!$H$16,F12+1,F12)</f>
        <v>12</v>
      </c>
      <c r="G13" s="13">
        <f>IF(G12+'Tabellen etc.'!$H$16&gt;=60,G12-60+'Tabellen etc.'!$H$16,G12+'Tabellen etc.'!$H$16)</f>
        <v>28</v>
      </c>
      <c r="H13" s="12">
        <f>IF(I13&lt;'Tabellen etc.'!$H$16,H12+1,H12)</f>
        <v>13</v>
      </c>
      <c r="I13" s="47">
        <f>IF(I12+'Tabellen etc.'!$H$16&gt;=60,I12-60+'Tabellen etc.'!$H$16,I12+'Tabellen etc.'!$H$16)</f>
        <v>56</v>
      </c>
      <c r="J13" s="49" t="str">
        <f>IF(M13&lt;&gt;"",VLOOKUP(M13,Starter!$C$1:$D$79,2,FALSE),"")</f>
        <v>Klein, Theo</v>
      </c>
      <c r="K13" s="14" t="str">
        <f>IF(N13&lt;&gt;"",VLOOKUP(N13,Starter!$C$1:$D$79,2,FALSE),"")</f>
        <v>Becker, Gerd</v>
      </c>
      <c r="L13" s="15" t="str">
        <f>IF(O13&lt;&gt;"",VLOOKUP(O13,Starter!$C$1:$D$79,2,FALSE),"")</f>
        <v>Ebert, Alfred</v>
      </c>
      <c r="M13" t="str">
        <f>CONCATENATE('Tabellen etc.'!$H$9,$Q13)</f>
        <v>ASW-5</v>
      </c>
      <c r="N13" t="str">
        <f>CONCATENATE('Tabellen etc.'!$H$10,$Q13)</f>
        <v>BÜT-5</v>
      </c>
      <c r="O13" t="str">
        <f>CONCATENATE('Tabellen etc.'!$H$11,$Q13)</f>
        <v>HAR-5</v>
      </c>
      <c r="Q13" s="59" t="s">
        <v>110</v>
      </c>
    </row>
    <row r="14" spans="1:17" ht="21" customHeight="1">
      <c r="A14" s="57">
        <f t="shared" si="0"/>
        <v>10</v>
      </c>
      <c r="B14" s="54">
        <f>IF(C14&lt;'Tabellen etc.'!$H$16,B13+1,B13)</f>
        <v>9</v>
      </c>
      <c r="C14" s="13">
        <f>IF(C13+'Tabellen etc.'!$H$16&gt;=60,C13-60+'Tabellen etc.'!$H$16,C13+'Tabellen etc.'!$H$16)</f>
        <v>36</v>
      </c>
      <c r="D14" s="12">
        <f>IF(E14&lt;'Tabellen etc.'!$H$16,D13+1,D13)</f>
        <v>11</v>
      </c>
      <c r="E14" s="13">
        <f>IF(E13+'Tabellen etc.'!$H$16&gt;=60,E13-60+'Tabellen etc.'!$H$16,E13+'Tabellen etc.'!$H$16)</f>
        <v>4</v>
      </c>
      <c r="F14" s="12">
        <f>IF(G14&lt;'Tabellen etc.'!$H$16,F13+1,F13)</f>
        <v>12</v>
      </c>
      <c r="G14" s="13">
        <f>IF(G13+'Tabellen etc.'!$H$16&gt;=60,G13-60+'Tabellen etc.'!$H$16,G13+'Tabellen etc.'!$H$16)</f>
        <v>32</v>
      </c>
      <c r="H14" s="12">
        <f>IF(I14&lt;'Tabellen etc.'!$H$16,H13+1,H13)</f>
        <v>14</v>
      </c>
      <c r="I14" s="47">
        <f>IF(I13+'Tabellen etc.'!$H$16&gt;=60,I13-60+'Tabellen etc.'!$H$16,I13+'Tabellen etc.'!$H$16)</f>
        <v>0</v>
      </c>
      <c r="J14" s="49" t="str">
        <f>IF(M14&lt;&gt;"",VLOOKUP(M14,Starter!$C$1:$D$79,2,FALSE),"")</f>
        <v>Reese, Andreas</v>
      </c>
      <c r="K14" s="14" t="str">
        <f>IF(N14&lt;&gt;"",VLOOKUP(N14,Starter!$C$1:$D$79,2,FALSE),"")</f>
        <v>Dochat, Tobias</v>
      </c>
      <c r="L14" s="15" t="str">
        <f>IF(O14&lt;&gt;"",VLOOKUP(O14,Starter!$C$1:$D$79,2,FALSE),"")</f>
        <v>Jablonowski, Ingo</v>
      </c>
      <c r="M14" t="str">
        <f>CONCATENATE('Tabellen etc.'!$H$12,$Q14)</f>
        <v>NEH-5</v>
      </c>
      <c r="N14" t="str">
        <f>CONCATENATE('Tabellen etc.'!$H$13,$Q14)</f>
        <v>BGL-5</v>
      </c>
      <c r="O14" t="str">
        <f>CONCATENATE('Tabellen etc.'!$H$14,$Q14)</f>
        <v>BOC-5</v>
      </c>
      <c r="Q14" s="59" t="s">
        <v>110</v>
      </c>
    </row>
    <row r="15" spans="1:17" ht="21" customHeight="1">
      <c r="A15" s="57">
        <f t="shared" si="0"/>
        <v>11</v>
      </c>
      <c r="B15" s="54">
        <f>IF(C15&lt;'Tabellen etc.'!$H$16,B14+1,B14)</f>
        <v>9</v>
      </c>
      <c r="C15" s="13">
        <f>IF(C14+'Tabellen etc.'!$H$16&gt;=60,C14-60+'Tabellen etc.'!$H$16,C14+'Tabellen etc.'!$H$16)</f>
        <v>40</v>
      </c>
      <c r="D15" s="12">
        <f>IF(E15&lt;'Tabellen etc.'!$H$16,D14+1,D14)</f>
        <v>11</v>
      </c>
      <c r="E15" s="13">
        <f>IF(E14+'Tabellen etc.'!$H$16&gt;=60,E14-60+'Tabellen etc.'!$H$16,E14+'Tabellen etc.'!$H$16)</f>
        <v>8</v>
      </c>
      <c r="F15" s="12">
        <f>IF(G15&lt;'Tabellen etc.'!$H$16,F14+1,F14)</f>
        <v>12</v>
      </c>
      <c r="G15" s="13">
        <f>IF(G14+'Tabellen etc.'!$H$16&gt;=60,G14-60+'Tabellen etc.'!$H$16,G14+'Tabellen etc.'!$H$16)</f>
        <v>36</v>
      </c>
      <c r="H15" s="12">
        <f>IF(I15&lt;'Tabellen etc.'!$H$16,H14+1,H14)</f>
        <v>14</v>
      </c>
      <c r="I15" s="47">
        <f>IF(I14+'Tabellen etc.'!$H$16&gt;=60,I14-60+'Tabellen etc.'!$H$16,I14+'Tabellen etc.'!$H$16)</f>
        <v>4</v>
      </c>
      <c r="J15" s="49" t="str">
        <f>IF(M15&lt;&gt;"",VLOOKUP(M15,Starter!$C$1:$D$79,2,FALSE),"")</f>
        <v>Battling, Hendrik</v>
      </c>
      <c r="K15" s="14" t="str">
        <f>IF(N15&lt;&gt;"",VLOOKUP(N15,Starter!$C$1:$D$79,2,FALSE),"")</f>
        <v>Ahrentropp, Mabel</v>
      </c>
      <c r="L15" s="15" t="str">
        <f>IF(O15&lt;&gt;"",VLOOKUP(O15,Starter!$C$1:$D$79,2,FALSE),"")</f>
        <v>Hansen, Pascal</v>
      </c>
      <c r="M15" t="str">
        <f>CONCATENATE('Tabellen etc.'!$H$9,$Q15)</f>
        <v>ASW-6</v>
      </c>
      <c r="N15" t="str">
        <f>CONCATENATE('Tabellen etc.'!$H$10,$Q15)</f>
        <v>BÜT-6</v>
      </c>
      <c r="O15" t="str">
        <f>CONCATENATE('Tabellen etc.'!$H$11,$Q15)</f>
        <v>HAR-6</v>
      </c>
      <c r="Q15" s="59" t="s">
        <v>111</v>
      </c>
    </row>
    <row r="16" spans="1:17" ht="21" customHeight="1">
      <c r="A16" s="57">
        <f t="shared" si="0"/>
        <v>12</v>
      </c>
      <c r="B16" s="54">
        <f>IF(C16&lt;'Tabellen etc.'!$H$16,B15+1,B15)</f>
        <v>9</v>
      </c>
      <c r="C16" s="13">
        <f>IF(C15+'Tabellen etc.'!$H$16&gt;=60,C15-60+'Tabellen etc.'!$H$16,C15+'Tabellen etc.'!$H$16)</f>
        <v>44</v>
      </c>
      <c r="D16" s="12">
        <f>IF(E16&lt;'Tabellen etc.'!$H$16,D15+1,D15)</f>
        <v>11</v>
      </c>
      <c r="E16" s="13">
        <f>IF(E15+'Tabellen etc.'!$H$16&gt;=60,E15-60+'Tabellen etc.'!$H$16,E15+'Tabellen etc.'!$H$16)</f>
        <v>12</v>
      </c>
      <c r="F16" s="12">
        <f>IF(G16&lt;'Tabellen etc.'!$H$16,F15+1,F15)</f>
        <v>12</v>
      </c>
      <c r="G16" s="13">
        <f>IF(G15+'Tabellen etc.'!$H$16&gt;=60,G15-60+'Tabellen etc.'!$H$16,G15+'Tabellen etc.'!$H$16)</f>
        <v>40</v>
      </c>
      <c r="H16" s="12">
        <f>IF(I16&lt;'Tabellen etc.'!$H$16,H15+1,H15)</f>
        <v>14</v>
      </c>
      <c r="I16" s="47">
        <f>IF(I15+'Tabellen etc.'!$H$16&gt;=60,I15-60+'Tabellen etc.'!$H$16,I15+'Tabellen etc.'!$H$16)</f>
        <v>8</v>
      </c>
      <c r="J16" s="49" t="str">
        <f>IF(M16&lt;&gt;"",VLOOKUP(M16,Starter!$C$1:$D$79,2,FALSE),"")</f>
        <v>Liedhegener, Peter</v>
      </c>
      <c r="K16" s="14" t="str">
        <f>IF(N16&lt;&gt;"",VLOOKUP(N16,Starter!$C$1:$D$79,2,FALSE),"")</f>
        <v>Grapengeter, Gerno</v>
      </c>
      <c r="L16" s="15" t="str">
        <f>IF(O16&lt;&gt;"",VLOOKUP(O16,Starter!$C$1:$D$79,2,FALSE),"")</f>
        <v>Dolleck, Carsten</v>
      </c>
      <c r="M16" t="str">
        <f>CONCATENATE('Tabellen etc.'!$H$12,$Q16)</f>
        <v>NEH-6</v>
      </c>
      <c r="N16" t="str">
        <f>CONCATENATE('Tabellen etc.'!$H$13,$Q16)</f>
        <v>BGL-6</v>
      </c>
      <c r="O16" t="str">
        <f>CONCATENATE('Tabellen etc.'!$H$14,$Q16)</f>
        <v>BOC-6</v>
      </c>
      <c r="Q16" s="59" t="s">
        <v>111</v>
      </c>
    </row>
    <row r="17" spans="1:17" ht="21" customHeight="1">
      <c r="A17" s="57">
        <f t="shared" si="0"/>
        <v>13</v>
      </c>
      <c r="B17" s="54">
        <f>IF(C17&lt;'Tabellen etc.'!$H$16,B16+1,B16)</f>
        <v>9</v>
      </c>
      <c r="C17" s="13">
        <f>IF(C16+'Tabellen etc.'!$H$16&gt;=60,C16-60+'Tabellen etc.'!$H$16,C16+'Tabellen etc.'!$H$16)</f>
        <v>48</v>
      </c>
      <c r="D17" s="12">
        <f>IF(E17&lt;'Tabellen etc.'!$H$16,D16+1,D16)</f>
        <v>11</v>
      </c>
      <c r="E17" s="13">
        <f>IF(E16+'Tabellen etc.'!$H$16&gt;=60,E16-60+'Tabellen etc.'!$H$16,E16+'Tabellen etc.'!$H$16)</f>
        <v>16</v>
      </c>
      <c r="F17" s="12">
        <f>IF(G17&lt;'Tabellen etc.'!$H$16,F16+1,F16)</f>
        <v>12</v>
      </c>
      <c r="G17" s="13">
        <f>IF(G16+'Tabellen etc.'!$H$16&gt;=60,G16-60+'Tabellen etc.'!$H$16,G16+'Tabellen etc.'!$H$16)</f>
        <v>44</v>
      </c>
      <c r="H17" s="12">
        <f>IF(I17&lt;'Tabellen etc.'!$H$16,H16+1,H16)</f>
        <v>14</v>
      </c>
      <c r="I17" s="47">
        <f>IF(I16+'Tabellen etc.'!$H$16&gt;=60,I16-60+'Tabellen etc.'!$H$16,I16+'Tabellen etc.'!$H$16)</f>
        <v>12</v>
      </c>
      <c r="J17" s="49" t="str">
        <f>IF(M17&lt;&gt;"",VLOOKUP(M17,Starter!$C$1:$D$79,2,FALSE),"")</f>
        <v>Hickert, Peter</v>
      </c>
      <c r="K17" s="14" t="str">
        <f>IF(N17&lt;&gt;"",VLOOKUP(N17,Starter!$C$1:$D$79,2,FALSE),"")</f>
        <v>Friedrich, Melanie</v>
      </c>
      <c r="L17" s="15" t="str">
        <f>IF(O17&lt;&gt;"",VLOOKUP(O17,Starter!$C$1:$D$79,2,FALSE),"")</f>
        <v>Reh, Bernd</v>
      </c>
      <c r="M17" t="str">
        <f>CONCATENATE('Tabellen etc.'!$H$9,$Q17)</f>
        <v>ASW-7</v>
      </c>
      <c r="N17" t="str">
        <f>CONCATENATE('Tabellen etc.'!$H$10,$Q17)</f>
        <v>BÜT-7</v>
      </c>
      <c r="O17" t="str">
        <f>CONCATENATE('Tabellen etc.'!$H$11,$Q17)</f>
        <v>HAR-7</v>
      </c>
      <c r="Q17" s="59" t="s">
        <v>112</v>
      </c>
    </row>
    <row r="18" spans="1:17" ht="21" customHeight="1">
      <c r="A18" s="57">
        <f aca="true" t="shared" si="1" ref="A18:A24">A17+1</f>
        <v>14</v>
      </c>
      <c r="B18" s="54">
        <f>IF(C18&lt;'Tabellen etc.'!$H$16,B17+1,B17)</f>
        <v>9</v>
      </c>
      <c r="C18" s="13">
        <f>IF(C17+'Tabellen etc.'!$H$16&gt;=60,C17-60+'Tabellen etc.'!$H$16,C17+'Tabellen etc.'!$H$16)</f>
        <v>52</v>
      </c>
      <c r="D18" s="12">
        <f>IF(E18&lt;'Tabellen etc.'!$H$16,D17+1,D17)</f>
        <v>11</v>
      </c>
      <c r="E18" s="13">
        <f>IF(E17+'Tabellen etc.'!$H$16&gt;=60,E17-60+'Tabellen etc.'!$H$16,E17+'Tabellen etc.'!$H$16)</f>
        <v>20</v>
      </c>
      <c r="F18" s="12">
        <f>IF(G18&lt;'Tabellen etc.'!$H$16,F17+1,F17)</f>
        <v>12</v>
      </c>
      <c r="G18" s="13">
        <f>IF(G17+'Tabellen etc.'!$H$16&gt;=60,G17-60+'Tabellen etc.'!$H$16,G17+'Tabellen etc.'!$H$16)</f>
        <v>48</v>
      </c>
      <c r="H18" s="12">
        <f>IF(I18&lt;'Tabellen etc.'!$H$16,H17+1,H17)</f>
        <v>14</v>
      </c>
      <c r="I18" s="47">
        <f>IF(I17+'Tabellen etc.'!$H$16&gt;=60,I17-60+'Tabellen etc.'!$H$16,I17+'Tabellen etc.'!$H$16)</f>
        <v>16</v>
      </c>
      <c r="J18" s="49" t="str">
        <f>IF(M18&lt;&gt;"",VLOOKUP(M18,Starter!$C$1:$D$79,2,FALSE),"")</f>
        <v>Reese, Maike</v>
      </c>
      <c r="K18" s="14" t="str">
        <f>IF(N18&lt;&gt;"",VLOOKUP(N18,Starter!$C$1:$D$79,2,FALSE),"")</f>
        <v>Eilert, Sigrid</v>
      </c>
      <c r="L18" s="15" t="str">
        <f>IF(O18&lt;&gt;"",VLOOKUP(O18,Starter!$C$1:$D$79,2,FALSE),"")</f>
        <v>Hellmann, Christian</v>
      </c>
      <c r="M18" t="str">
        <f>CONCATENATE('Tabellen etc.'!$H$12,$Q18)</f>
        <v>NEH-7</v>
      </c>
      <c r="N18" t="str">
        <f>CONCATENATE('Tabellen etc.'!$H$13,$Q18)</f>
        <v>BGL-7</v>
      </c>
      <c r="O18" t="str">
        <f>CONCATENATE('Tabellen etc.'!$H$14,$Q18)</f>
        <v>BOC-7</v>
      </c>
      <c r="Q18" s="59" t="s">
        <v>112</v>
      </c>
    </row>
    <row r="19" spans="1:15" ht="21" customHeight="1">
      <c r="A19" s="57">
        <f t="shared" si="1"/>
        <v>15</v>
      </c>
      <c r="B19" s="54">
        <f>IF(C19&lt;'Tabellen etc.'!$H$16,B18+1,B18)</f>
        <v>9</v>
      </c>
      <c r="C19" s="13">
        <f>IF(C18+'Tabellen etc.'!$H$16&gt;=60,C18-60+'Tabellen etc.'!$H$16,C18+'Tabellen etc.'!$H$16)</f>
        <v>56</v>
      </c>
      <c r="D19" s="12">
        <f>IF(E19&lt;'Tabellen etc.'!$H$16,D18+1,D18)</f>
        <v>11</v>
      </c>
      <c r="E19" s="13">
        <f>IF(E18+'Tabellen etc.'!$H$16&gt;=60,E18-60+'Tabellen etc.'!$H$16,E18+'Tabellen etc.'!$H$16)</f>
        <v>24</v>
      </c>
      <c r="F19" s="12">
        <f>IF(G19&lt;'Tabellen etc.'!$H$16,F18+1,F18)</f>
        <v>12</v>
      </c>
      <c r="G19" s="13">
        <f>IF(G18+'Tabellen etc.'!$H$16&gt;=60,G18-60+'Tabellen etc.'!$H$16,G18+'Tabellen etc.'!$H$16)</f>
        <v>52</v>
      </c>
      <c r="H19" s="12">
        <f>IF(I19&lt;'Tabellen etc.'!$H$16,H18+1,H18)</f>
        <v>14</v>
      </c>
      <c r="I19" s="47">
        <f>IF(I18+'Tabellen etc.'!$H$16&gt;=60,I18-60+'Tabellen etc.'!$H$16,I18+'Tabellen etc.'!$H$16)</f>
        <v>20</v>
      </c>
      <c r="J19" s="49" t="str">
        <f>IF(M19&lt;&gt;"",VLOOKUP(M19,Starter!$C$1:$D$79,2,FALSE),"")</f>
        <v>Fritzenkötter, Margot</v>
      </c>
      <c r="K19" s="14" t="str">
        <f>IF(N19&lt;&gt;"",VLOOKUP(N19,Starter!$C$1:$D$79,2,FALSE),"")</f>
        <v>Guddat, Julian</v>
      </c>
      <c r="L19" s="15" t="str">
        <f>IF(O19&lt;&gt;"",VLOOKUP(O19,Starter!$C$1:$D$79,2,FALSE),"")</f>
        <v>Kurtz, Patrick</v>
      </c>
      <c r="M19" t="s">
        <v>44</v>
      </c>
      <c r="N19" t="s">
        <v>50</v>
      </c>
      <c r="O19" t="s">
        <v>51</v>
      </c>
    </row>
    <row r="20" spans="1:15" ht="21" customHeight="1">
      <c r="A20" s="57">
        <f t="shared" si="1"/>
        <v>16</v>
      </c>
      <c r="B20" s="54">
        <f>IF(C20&lt;'Tabellen etc.'!$H$16,B19+1,B19)</f>
        <v>10</v>
      </c>
      <c r="C20" s="13">
        <f>IF(C19+'Tabellen etc.'!$H$16&gt;=60,C19-60+'Tabellen etc.'!$H$16,C19+'Tabellen etc.'!$H$16)</f>
        <v>0</v>
      </c>
      <c r="D20" s="12">
        <f>IF(E20&lt;'Tabellen etc.'!$H$16,D19+1,D19)</f>
        <v>11</v>
      </c>
      <c r="E20" s="13">
        <f>IF(E19+'Tabellen etc.'!$H$16&gt;=60,E19-60+'Tabellen etc.'!$H$16,E19+'Tabellen etc.'!$H$16)</f>
        <v>28</v>
      </c>
      <c r="F20" s="12">
        <f>IF(G20&lt;'Tabellen etc.'!$H$16,F19+1,F19)</f>
        <v>12</v>
      </c>
      <c r="G20" s="13">
        <f>IF(G19+'Tabellen etc.'!$H$16&gt;=60,G19-60+'Tabellen etc.'!$H$16,G19+'Tabellen etc.'!$H$16)</f>
        <v>56</v>
      </c>
      <c r="H20" s="12">
        <f>IF(I20&lt;'Tabellen etc.'!$H$16,H19+1,H19)</f>
        <v>14</v>
      </c>
      <c r="I20" s="47">
        <f>IF(I19+'Tabellen etc.'!$H$16&gt;=60,I19-60+'Tabellen etc.'!$H$16,I19+'Tabellen etc.'!$H$16)</f>
        <v>24</v>
      </c>
      <c r="J20" s="49" t="str">
        <f>IF(M20&lt;&gt;"",VLOOKUP(M20,Starter!$C$1:$D$79,2,FALSE),"")</f>
        <v>Fritzenkötter, Dietmar</v>
      </c>
      <c r="K20" s="14" t="str">
        <f>IF(N20&lt;&gt;"",VLOOKUP(N20,Starter!$C$1:$D$79,2,FALSE),"")</f>
        <v>Rösener, Detlev</v>
      </c>
      <c r="L20" s="15" t="str">
        <f>IF(O20&lt;&gt;"",VLOOKUP(O20,Starter!$C$1:$D$79,2,FALSE),"")</f>
        <v>Jezierski, Marie-Luise</v>
      </c>
      <c r="M20" t="s">
        <v>47</v>
      </c>
      <c r="N20" t="s">
        <v>54</v>
      </c>
      <c r="O20" t="s">
        <v>45</v>
      </c>
    </row>
    <row r="21" spans="1:15" ht="21" customHeight="1">
      <c r="A21" s="57">
        <f t="shared" si="1"/>
        <v>17</v>
      </c>
      <c r="B21" s="54">
        <f>IF(C21&lt;'Tabellen etc.'!$H$16,B20+1,B20)</f>
        <v>10</v>
      </c>
      <c r="C21" s="13">
        <f>IF(C20+'Tabellen etc.'!$H$16&gt;=60,C20-60+'Tabellen etc.'!$H$16,C20+'Tabellen etc.'!$H$16)</f>
        <v>4</v>
      </c>
      <c r="D21" s="12">
        <f>IF(E21&lt;'Tabellen etc.'!$H$16,D20+1,D20)</f>
        <v>11</v>
      </c>
      <c r="E21" s="13">
        <f>IF(E20+'Tabellen etc.'!$H$16&gt;=60,E20-60+'Tabellen etc.'!$H$16,E20+'Tabellen etc.'!$H$16)</f>
        <v>32</v>
      </c>
      <c r="F21" s="12">
        <f>IF(G21&lt;'Tabellen etc.'!$H$16,F20+1,F20)</f>
        <v>13</v>
      </c>
      <c r="G21" s="13">
        <f>IF(G20+'Tabellen etc.'!$H$16&gt;=60,G20-60+'Tabellen etc.'!$H$16,G20+'Tabellen etc.'!$H$16)</f>
        <v>0</v>
      </c>
      <c r="H21" s="12">
        <f>IF(I21&lt;'Tabellen etc.'!$H$16,H20+1,H20)</f>
        <v>14</v>
      </c>
      <c r="I21" s="47">
        <f>IF(I20+'Tabellen etc.'!$H$16&gt;=60,I20-60+'Tabellen etc.'!$H$16,I20+'Tabellen etc.'!$H$16)</f>
        <v>28</v>
      </c>
      <c r="J21" s="49" t="str">
        <f>IF(M21&lt;&gt;"",VLOOKUP(M21,Starter!$C$1:$D$79,2,FALSE),"")</f>
        <v>Lenk, Rolf</v>
      </c>
      <c r="K21" s="14" t="str">
        <f>IF(N21&lt;&gt;"",VLOOKUP(N21,Starter!$C$1:$D$79,2,FALSE),"")</f>
        <v>Löhr, Michael</v>
      </c>
      <c r="L21" s="15" t="str">
        <f>IF(O21&lt;&gt;"",VLOOKUP(O21,Starter!$C$1:$D$79,2,FALSE),"")</f>
        <v>Schuster, Felix</v>
      </c>
      <c r="M21" t="s">
        <v>46</v>
      </c>
      <c r="N21" t="s">
        <v>52</v>
      </c>
      <c r="O21" t="s">
        <v>53</v>
      </c>
    </row>
    <row r="22" spans="1:24" ht="21" customHeight="1">
      <c r="A22" s="57">
        <f t="shared" si="1"/>
        <v>18</v>
      </c>
      <c r="B22" s="54">
        <f>IF(C22&lt;'Tabellen etc.'!$H$16,B21+1,B21)</f>
        <v>10</v>
      </c>
      <c r="C22" s="13">
        <f>IF(C21+'Tabellen etc.'!$H$16&gt;=60,C21-60+'Tabellen etc.'!$H$16,C21+'Tabellen etc.'!$H$16)</f>
        <v>8</v>
      </c>
      <c r="D22" s="12">
        <f>IF(E22&lt;'Tabellen etc.'!$H$16,D21+1,D21)</f>
        <v>11</v>
      </c>
      <c r="E22" s="13">
        <f>IF(E21+'Tabellen etc.'!$H$16&gt;=60,E21-60+'Tabellen etc.'!$H$16,E21+'Tabellen etc.'!$H$16)</f>
        <v>36</v>
      </c>
      <c r="F22" s="12">
        <f>IF(G22&lt;'Tabellen etc.'!$H$16,F21+1,F21)</f>
        <v>13</v>
      </c>
      <c r="G22" s="13">
        <f>IF(G21+'Tabellen etc.'!$H$16&gt;=60,G21-60+'Tabellen etc.'!$H$16,G21+'Tabellen etc.'!$H$16)</f>
        <v>4</v>
      </c>
      <c r="H22" s="12">
        <f>IF(I22&lt;'Tabellen etc.'!$H$16,H21+1,H21)</f>
        <v>14</v>
      </c>
      <c r="I22" s="47">
        <f>IF(I21+'Tabellen etc.'!$H$16&gt;=60,I21-60+'Tabellen etc.'!$H$16,I21+'Tabellen etc.'!$H$16)</f>
        <v>32</v>
      </c>
      <c r="J22" s="49" t="str">
        <f>IF(M22&lt;&gt;"",VLOOKUP(M22,Starter!$C$1:$D$79,2,FALSE),"")</f>
        <v>Jezierski, Paul</v>
      </c>
      <c r="K22" s="14" t="str">
        <f>IF(N22&lt;&gt;"",VLOOKUP(N22,Starter!$C$1:$D$79,2,FALSE),"")</f>
        <v>Hufschmidt, Klaus</v>
      </c>
      <c r="L22" s="15" t="str">
        <f>IF(O22&lt;&gt;"",VLOOKUP(O22,Starter!$C$1:$D$79,2,FALSE),"")</f>
        <v>Bomblies, Wolfgang</v>
      </c>
      <c r="M22" t="s">
        <v>48</v>
      </c>
      <c r="N22" t="s">
        <v>55</v>
      </c>
      <c r="O22" t="s">
        <v>49</v>
      </c>
      <c r="T22" t="str">
        <f>IF(N22&lt;&gt;"",VLOOKUP(N22,Starter!$C$1:$D$79,2,FALSE),"")</f>
        <v>Hufschmidt, Klaus</v>
      </c>
      <c r="U22" t="str">
        <f>IF(O22&lt;&gt;"",VLOOKUP(O22,Starter!$C$1:$D$79,2,FALSE),"")</f>
        <v>Bomblies, Wolfgang</v>
      </c>
      <c r="V22">
        <f>IF(P22&lt;&gt;"",VLOOKUP(P22,Starter!$C$1:$D$79,2,FALSE),"")</f>
      </c>
      <c r="W22">
        <f>IF(Q22&lt;&gt;"",VLOOKUP(Q22,Starter!$C$1:$D$79,2,FALSE),"")</f>
      </c>
      <c r="X22">
        <f>IF(R22&lt;&gt;"",VLOOKUP(R22,Starter!$C$1:$D$79,2,FALSE),"")</f>
      </c>
    </row>
    <row r="23" spans="1:24" ht="21" customHeight="1">
      <c r="A23" s="57">
        <f t="shared" si="1"/>
        <v>19</v>
      </c>
      <c r="B23" s="54">
        <f>IF(C23&lt;'Tabellen etc.'!$H$16,B22+1,B22)</f>
        <v>10</v>
      </c>
      <c r="C23" s="13">
        <f>IF(C22+'Tabellen etc.'!$H$16&gt;=60,C22-60+'Tabellen etc.'!$H$16,C22+'Tabellen etc.'!$H$16)</f>
        <v>12</v>
      </c>
      <c r="D23" s="12">
        <f>IF(E23&lt;'Tabellen etc.'!$H$16,D22+1,D22)</f>
        <v>11</v>
      </c>
      <c r="E23" s="13">
        <f>IF(E22+'Tabellen etc.'!$H$16&gt;=60,E22-60+'Tabellen etc.'!$H$16,E22+'Tabellen etc.'!$H$16)</f>
        <v>40</v>
      </c>
      <c r="F23" s="12">
        <f>IF(G23&lt;'Tabellen etc.'!$H$16,F22+1,F22)</f>
        <v>13</v>
      </c>
      <c r="G23" s="13">
        <f>IF(G22+'Tabellen etc.'!$H$16&gt;=60,G22-60+'Tabellen etc.'!$H$16,G22+'Tabellen etc.'!$H$16)</f>
        <v>8</v>
      </c>
      <c r="H23" s="12">
        <f>IF(I23&lt;'Tabellen etc.'!$H$16,H22+1,H22)</f>
        <v>14</v>
      </c>
      <c r="I23" s="47">
        <f>IF(I22+'Tabellen etc.'!$H$16&gt;=60,I22-60+'Tabellen etc.'!$H$16,I22+'Tabellen etc.'!$H$16)</f>
        <v>36</v>
      </c>
      <c r="J23" s="49" t="str">
        <f>IF(M23&lt;&gt;"",VLOOKUP(M23,Starter!$C$1:$D$79,2,FALSE),"")</f>
        <v>Kalhöfer, Anna</v>
      </c>
      <c r="K23" s="14" t="str">
        <f>IF(N23&lt;&gt;"",VLOOKUP(N23,Starter!$C$1:$D$79,2,FALSE),"")</f>
        <v>Heilmann, Horst</v>
      </c>
      <c r="L23" s="15">
        <f>IF(O23&lt;&gt;"",VLOOKUP(O23,Starter!$C$1:$D$79,2,FALSE),"")</f>
      </c>
      <c r="M23" t="s">
        <v>58</v>
      </c>
      <c r="N23" t="s">
        <v>56</v>
      </c>
      <c r="T23" t="str">
        <f>IF(N23&lt;&gt;"",VLOOKUP(N23,Starter!$C$1:$D$79,2,FALSE),"")</f>
        <v>Heilmann, Horst</v>
      </c>
      <c r="U23">
        <f>IF(O23&lt;&gt;"",VLOOKUP(O23,Starter!$C$1:$D$79,2,FALSE),"")</f>
      </c>
      <c r="V23">
        <f>IF(P23&lt;&gt;"",VLOOKUP(P23,Starter!$C$1:$D$79,2,FALSE),"")</f>
      </c>
      <c r="W23">
        <f>IF(Q23&lt;&gt;"",VLOOKUP(Q23,Starter!$C$1:$D$79,2,FALSE),"")</f>
      </c>
      <c r="X23">
        <f>IF(R23&lt;&gt;"",VLOOKUP(R23,Starter!$C$1:$D$79,2,FALSE),"")</f>
      </c>
    </row>
    <row r="24" spans="1:24" ht="21" customHeight="1">
      <c r="A24" s="57">
        <f t="shared" si="1"/>
        <v>20</v>
      </c>
      <c r="B24" s="54">
        <f>IF(C24&lt;'Tabellen etc.'!$H$16,B23+1,B23)</f>
        <v>10</v>
      </c>
      <c r="C24" s="13">
        <f>IF(C23+'Tabellen etc.'!$H$16&gt;=60,C23-60+'Tabellen etc.'!$H$16,C23+'Tabellen etc.'!$H$16)</f>
        <v>16</v>
      </c>
      <c r="D24" s="12">
        <f>IF(E24&lt;'Tabellen etc.'!$H$16,D23+1,D23)</f>
        <v>11</v>
      </c>
      <c r="E24" s="13">
        <f>IF(E23+'Tabellen etc.'!$H$16&gt;=60,E23-60+'Tabellen etc.'!$H$16,E23+'Tabellen etc.'!$H$16)</f>
        <v>44</v>
      </c>
      <c r="F24" s="12">
        <f>IF(G24&lt;'Tabellen etc.'!$H$16,F23+1,F23)</f>
        <v>13</v>
      </c>
      <c r="G24" s="13">
        <f>IF(G23+'Tabellen etc.'!$H$16&gt;=60,G23-60+'Tabellen etc.'!$H$16,G23+'Tabellen etc.'!$H$16)</f>
        <v>12</v>
      </c>
      <c r="H24" s="12">
        <f>IF(I24&lt;'Tabellen etc.'!$H$16,H23+1,H23)</f>
        <v>14</v>
      </c>
      <c r="I24" s="47">
        <f>IF(I23+'Tabellen etc.'!$H$16&gt;=60,I23-60+'Tabellen etc.'!$H$16,I23+'Tabellen etc.'!$H$16)</f>
        <v>40</v>
      </c>
      <c r="J24" s="49">
        <f>IF(M24&lt;&gt;"",VLOOKUP(M24,Starter!$C$1:$D$79,2,FALSE),"")</f>
      </c>
      <c r="K24" s="14">
        <f>IF(N24&lt;&gt;"",VLOOKUP(N24,Starter!$C$1:$D$79,2,FALSE),"")</f>
      </c>
      <c r="L24" s="15">
        <f>IF(O24&lt;&gt;"",VLOOKUP(O24,Starter!$C$1:$D$79,2,FALSE),"")</f>
      </c>
      <c r="T24">
        <f>IF(N24&lt;&gt;"",VLOOKUP(N24,Starter!$C$1:$D$79,2,FALSE),"")</f>
      </c>
      <c r="U24">
        <f>IF(O24&lt;&gt;"",VLOOKUP(O24,Starter!$C$1:$D$79,2,FALSE),"")</f>
      </c>
      <c r="V24">
        <f>IF(P24&lt;&gt;"",VLOOKUP(P24,Starter!$C$1:$D$79,2,FALSE),"")</f>
      </c>
      <c r="W24">
        <f>IF(Q24&lt;&gt;"",VLOOKUP(Q24,Starter!$C$1:$D$79,2,FALSE),"")</f>
      </c>
      <c r="X24">
        <f>IF(R24&lt;&gt;"",VLOOKUP(R24,Starter!$C$1:$D$79,2,FALSE),"")</f>
      </c>
    </row>
    <row r="25" spans="1:24" ht="21" customHeight="1">
      <c r="A25" s="57">
        <f>A24+1</f>
        <v>21</v>
      </c>
      <c r="B25" s="54">
        <f>IF(C25&lt;'Tabellen etc.'!$H$16,B24+1,B24)</f>
        <v>10</v>
      </c>
      <c r="C25" s="13">
        <f>IF(C24+'Tabellen etc.'!$H$16&gt;=60,C24-60+'Tabellen etc.'!$H$16,C24+'Tabellen etc.'!$H$16)</f>
        <v>20</v>
      </c>
      <c r="D25" s="12">
        <f>IF(E25&lt;'Tabellen etc.'!$H$16,D24+1,D24)</f>
        <v>11</v>
      </c>
      <c r="E25" s="13">
        <f>IF(E24+'Tabellen etc.'!$H$16&gt;=60,E24-60+'Tabellen etc.'!$H$16,E24+'Tabellen etc.'!$H$16)</f>
        <v>48</v>
      </c>
      <c r="F25" s="12">
        <f>IF(G25&lt;'Tabellen etc.'!$H$16,F24+1,F24)</f>
        <v>13</v>
      </c>
      <c r="G25" s="13">
        <f>IF(G24+'Tabellen etc.'!$H$16&gt;=60,G24-60+'Tabellen etc.'!$H$16,G24+'Tabellen etc.'!$H$16)</f>
        <v>16</v>
      </c>
      <c r="H25" s="12">
        <f>IF(I25&lt;'Tabellen etc.'!$H$16,H24+1,H24)</f>
        <v>14</v>
      </c>
      <c r="I25" s="47">
        <f>IF(I24+'Tabellen etc.'!$H$16&gt;=60,I24-60+'Tabellen etc.'!$H$16,I24+'Tabellen etc.'!$H$16)</f>
        <v>44</v>
      </c>
      <c r="J25" s="49">
        <f>IF(M25&lt;&gt;"",VLOOKUP(M25,Starter!$C$1:$D$79,2,FALSE),"")</f>
      </c>
      <c r="K25" s="14">
        <f>IF(N25&lt;&gt;"",VLOOKUP(N25,Starter!$C$1:$D$79,2,FALSE),"")</f>
      </c>
      <c r="L25" s="15">
        <f>IF(O25&lt;&gt;"",VLOOKUP(O25,Starter!$C$1:$D$79,2,FALSE),"")</f>
      </c>
      <c r="T25">
        <f>IF(N25&lt;&gt;"",VLOOKUP(N25,Starter!$C$1:$D$79,2,FALSE),"")</f>
      </c>
      <c r="U25">
        <f>IF(O25&lt;&gt;"",VLOOKUP(O25,Starter!$C$1:$D$79,2,FALSE),"")</f>
      </c>
      <c r="V25">
        <f>IF(P25&lt;&gt;"",VLOOKUP(P25,Starter!$C$1:$D$79,2,FALSE),"")</f>
      </c>
      <c r="W25">
        <f>IF(Q25&lt;&gt;"",VLOOKUP(Q25,Starter!$C$1:$D$79,2,FALSE),"")</f>
      </c>
      <c r="X25">
        <f>IF(R25&lt;&gt;"",VLOOKUP(R25,Starter!$C$1:$D$79,2,FALSE),"")</f>
      </c>
    </row>
    <row r="26" spans="1:24" ht="21" customHeight="1" thickBot="1">
      <c r="A26" s="58">
        <f>A25+1</f>
        <v>22</v>
      </c>
      <c r="B26" s="55">
        <f>IF(C26&lt;'Tabellen etc.'!$H$16,B25+1,B25)</f>
        <v>10</v>
      </c>
      <c r="C26" s="17">
        <f>IF(C25+'Tabellen etc.'!$H$16&gt;=60,C25-60+'Tabellen etc.'!$H$16,C25+'Tabellen etc.'!$H$16)</f>
        <v>24</v>
      </c>
      <c r="D26" s="16">
        <f>IF(E26&lt;'Tabellen etc.'!$H$16,D25+1,D25)</f>
        <v>11</v>
      </c>
      <c r="E26" s="17">
        <f>IF(E25+'Tabellen etc.'!$H$16&gt;=60,E25-60+'Tabellen etc.'!$H$16,E25+'Tabellen etc.'!$H$16)</f>
        <v>52</v>
      </c>
      <c r="F26" s="16">
        <f>IF(G26&lt;'Tabellen etc.'!$H$16,F25+1,F25)</f>
        <v>13</v>
      </c>
      <c r="G26" s="17">
        <f>IF(G25+'Tabellen etc.'!$H$16&gt;=60,G25-60+'Tabellen etc.'!$H$16,G25+'Tabellen etc.'!$H$16)</f>
        <v>20</v>
      </c>
      <c r="H26" s="16">
        <f>IF(I26&lt;'Tabellen etc.'!$H$16,H25+1,H25)</f>
        <v>14</v>
      </c>
      <c r="I26" s="48">
        <f>IF(I25+'Tabellen etc.'!$H$16&gt;=60,I25-60+'Tabellen etc.'!$H$16,I25+'Tabellen etc.'!$H$16)</f>
        <v>48</v>
      </c>
      <c r="J26" s="50">
        <f>IF(M26&lt;&gt;"",VLOOKUP(M26,Starter!$C$1:$D$79,2,FALSE),"")</f>
      </c>
      <c r="K26" s="18">
        <f>IF(N26&lt;&gt;"",VLOOKUP(N26,Starter!$C$1:$D$79,2,FALSE),"")</f>
      </c>
      <c r="L26" s="19">
        <f>IF(O26&lt;&gt;"",VLOOKUP(O26,Starter!$C$1:$D$79,2,FALSE),"")</f>
      </c>
      <c r="T26">
        <f>IF(N26&lt;&gt;"",VLOOKUP(N26,Starter!$C$1:$D$79,2,FALSE),"")</f>
      </c>
      <c r="U26">
        <f>IF(O26&lt;&gt;"",VLOOKUP(O26,Starter!$C$1:$D$79,2,FALSE),"")</f>
      </c>
      <c r="V26">
        <f>IF(P26&lt;&gt;"",VLOOKUP(P26,Starter!$C$1:$D$79,2,FALSE),"")</f>
      </c>
      <c r="W26">
        <f>IF(Q26&lt;&gt;"",VLOOKUP(Q26,Starter!$C$1:$D$79,2,FALSE),"")</f>
      </c>
      <c r="X26">
        <f>IF(R26&lt;&gt;"",VLOOKUP(R26,Starter!$C$1:$D$79,2,FALSE),"")</f>
      </c>
    </row>
  </sheetData>
  <sheetProtection/>
  <mergeCells count="6">
    <mergeCell ref="A1:L1"/>
    <mergeCell ref="A2:L2"/>
    <mergeCell ref="B4:C4"/>
    <mergeCell ref="D4:E4"/>
    <mergeCell ref="F4:G4"/>
    <mergeCell ref="H4:I4"/>
  </mergeCells>
  <printOptions horizontalCentered="1"/>
  <pageMargins left="0.1968503937007874" right="0.1968503937007874" top="0.1968503937007874" bottom="0" header="0.11811023622047245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 Tabor</cp:lastModifiedBy>
  <cp:lastPrinted>2012-10-07T16:44:47Z</cp:lastPrinted>
  <dcterms:created xsi:type="dcterms:W3CDTF">2009-10-03T05:56:01Z</dcterms:created>
  <dcterms:modified xsi:type="dcterms:W3CDTF">2012-10-07T16:59:29Z</dcterms:modified>
  <cp:category/>
  <cp:version/>
  <cp:contentType/>
  <cp:contentStatus/>
</cp:coreProperties>
</file>